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2020'!$A$11:$P$25</definedName>
    <definedName name="_xlnm.Print_Area" localSheetId="1">'CONTRACTACIO 2n TR 2020'!$A$11:$P$25</definedName>
    <definedName name="_xlnm.Print_Area" localSheetId="2">'CONTRACTACIO 3r TR 2020'!$A$11:$Z$25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D23" i="7"/>
  <c r="B23" i="7"/>
  <c r="E44" i="7" l="1"/>
  <c r="D44" i="7"/>
  <c r="B44" i="7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B25" i="6"/>
  <c r="C14" i="6" s="1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K23" i="5" s="1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23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5" i="5"/>
  <c r="M16" i="5"/>
  <c r="M17" i="5"/>
  <c r="M18" i="5"/>
  <c r="M20" i="5"/>
  <c r="K16" i="5"/>
  <c r="K17" i="5"/>
  <c r="H16" i="5"/>
  <c r="H17" i="5"/>
  <c r="H19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N25" i="4"/>
  <c r="N36" i="4" s="1"/>
  <c r="L25" i="4"/>
  <c r="M19" i="4" s="1"/>
  <c r="M15" i="4"/>
  <c r="M16" i="4"/>
  <c r="M17" i="4"/>
  <c r="M18" i="4"/>
  <c r="M21" i="4"/>
  <c r="M24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8" i="1"/>
  <c r="P17" i="1"/>
  <c r="P15" i="1"/>
  <c r="P14" i="1"/>
  <c r="M24" i="1"/>
  <c r="M21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K13" i="1"/>
  <c r="F14" i="1"/>
  <c r="F15" i="1"/>
  <c r="F16" i="1"/>
  <c r="F17" i="1"/>
  <c r="F18" i="1"/>
  <c r="F19" i="1"/>
  <c r="F21" i="1"/>
  <c r="K20" i="6" l="1"/>
  <c r="K23" i="6"/>
  <c r="H15" i="6"/>
  <c r="H23" i="6"/>
  <c r="M19" i="5"/>
  <c r="M21" i="5"/>
  <c r="H21" i="5"/>
  <c r="P20" i="5"/>
  <c r="Z20" i="5"/>
  <c r="M14" i="5"/>
  <c r="P24" i="4"/>
  <c r="C42" i="4"/>
  <c r="P21" i="1"/>
  <c r="P19" i="1"/>
  <c r="M19" i="1"/>
  <c r="M25" i="1" s="1"/>
  <c r="M13" i="1"/>
  <c r="H19" i="1"/>
  <c r="P20" i="1"/>
  <c r="P13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O35" i="1"/>
  <c r="D46" i="1"/>
  <c r="E46" i="1"/>
  <c r="F45" i="1" s="1"/>
  <c r="H20" i="6"/>
  <c r="H19" i="6"/>
  <c r="M18" i="6"/>
  <c r="M13" i="6"/>
  <c r="M25" i="6" s="1"/>
  <c r="P19" i="6"/>
  <c r="P14" i="6"/>
  <c r="Z21" i="6"/>
  <c r="L35" i="6"/>
  <c r="H22" i="6"/>
  <c r="O35" i="6"/>
  <c r="K22" i="6"/>
  <c r="AB25" i="6"/>
  <c r="AE25" i="6"/>
  <c r="M13" i="5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K25" i="1"/>
  <c r="L35" i="1"/>
  <c r="Z25" i="1"/>
  <c r="F41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4" i="5" s="1"/>
  <c r="D46" i="5"/>
  <c r="E46" i="5"/>
  <c r="AE21" i="5"/>
  <c r="AE20" i="5"/>
  <c r="C20" i="5"/>
  <c r="F21" i="5"/>
  <c r="F20" i="5"/>
  <c r="P21" i="5"/>
  <c r="N40" i="5"/>
  <c r="E42" i="7"/>
  <c r="N40" i="6"/>
  <c r="B46" i="6"/>
  <c r="C42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4" i="4" s="1"/>
  <c r="O36" i="4"/>
  <c r="P20" i="4"/>
  <c r="N40" i="4"/>
  <c r="D46" i="4"/>
  <c r="L36" i="4"/>
  <c r="O25" i="7"/>
  <c r="P18" i="7" s="1"/>
  <c r="L35" i="4"/>
  <c r="E46" i="4"/>
  <c r="J25" i="7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F43" i="6" l="1"/>
  <c r="F44" i="6"/>
  <c r="C43" i="6"/>
  <c r="C44" i="6"/>
  <c r="O40" i="6"/>
  <c r="P35" i="6" s="1"/>
  <c r="L40" i="6"/>
  <c r="M36" i="6" s="1"/>
  <c r="C42" i="5"/>
  <c r="F43" i="5"/>
  <c r="F44" i="5"/>
  <c r="M25" i="5"/>
  <c r="K22" i="7"/>
  <c r="K23" i="7"/>
  <c r="F43" i="4"/>
  <c r="F44" i="4"/>
  <c r="H22" i="7"/>
  <c r="H23" i="7"/>
  <c r="P24" i="7"/>
  <c r="M24" i="7"/>
  <c r="M21" i="7"/>
  <c r="P25" i="1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5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H15" i="7"/>
  <c r="H19" i="7"/>
  <c r="H16" i="7"/>
  <c r="H20" i="7"/>
  <c r="L35" i="7"/>
  <c r="H13" i="7"/>
  <c r="H14" i="7"/>
  <c r="H18" i="7"/>
  <c r="H24" i="7"/>
  <c r="P36" i="6" l="1"/>
  <c r="P34" i="6"/>
  <c r="P35" i="5"/>
  <c r="P38" i="5"/>
  <c r="C42" i="7"/>
  <c r="C44" i="7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6" l="1"/>
  <c r="P40" i="5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<sst xmlns="http://schemas.openxmlformats.org/spreadsheetml/2006/main" count="465" uniqueCount="65">
  <si>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</si>
  <si>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</si>
  <si>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</si>
  <si>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</si>
  <si>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</si>
  <si>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</si>
  <si>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</si>
  <si>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</si>
  <si>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</si>
  <si>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</si>
  <si>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</si>
  <si>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</si>
  <si>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</si>
  <si>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</si>
  <si>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</si>
  <si>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</si>
  <si>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</si>
  <si>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</si>
  <si>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</si>
  <si>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</si>
  <si>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</si>
  <si>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</si>
  <si>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</si>
  <si>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</si>
  <si>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</si>
  <si>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</si>
  <si>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</si>
  <si>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</si>
  <si>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</si>
  <si>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</si>
  <si>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</si>
  <si>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</si>
  <si>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</si>
  <si>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</si>
  <si>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</si>
  <si>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</si>
  <si>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</si>
  <si>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</si>
  <si>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</si>
  <si>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</si>
  <si>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</si>
  <si>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</si>
  <si>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</si>
  <si>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</si>
  <si>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</si>
  <si>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</si>
  <si>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</si>
  <si>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</si>
  <si>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</si>
  <si>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</si>
  <si>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</si>
  <si>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</si>
  <si>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</si>
  <si>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</si>
  <si>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</si>
  <si>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</si>
  <si>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</si>
  <si>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</si>
  <si>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</si>
  <si>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</si>
  <si>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</si>
  <si>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</si>
  <si>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</si>
  <si>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</si>
  <si>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INSTITUT MUNICIPAL DE PARCS I JARDINS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</si>
</sst>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25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96</c:v>
                </c:pt>
                <c:pt idx="8">
                  <c:v>393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16227660.42</c:v>
                </c:pt>
                <c:pt idx="1">
                  <c:v>241077.53</c:v>
                </c:pt>
                <c:pt idx="2">
                  <c:v>47770.240000000005</c:v>
                </c:pt>
                <c:pt idx="3">
                  <c:v>0</c:v>
                </c:pt>
                <c:pt idx="4">
                  <c:v>0</c:v>
                </c:pt>
                <c:pt idx="5">
                  <c:v>735929.77</c:v>
                </c:pt>
                <c:pt idx="6">
                  <c:v>183584.11</c:v>
                </c:pt>
                <c:pt idx="7">
                  <c:v>677819.26000000013</c:v>
                </c:pt>
                <c:pt idx="8">
                  <c:v>133979.28</c:v>
                </c:pt>
                <c:pt idx="9">
                  <c:v>0</c:v>
                </c:pt>
                <c:pt idx="10">
                  <c:v>18353</c:v>
                </c:pt>
                <c:pt idx="11">
                  <c:v>61970.89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226</c:v>
                </c:pt>
                <c:pt idx="2">
                  <c:v>306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205123.66</c:v>
                </c:pt>
                <c:pt idx="1">
                  <c:v>13935648.41</c:v>
                </c:pt>
                <c:pt idx="2">
                  <c:v>4178938.57</c:v>
                </c:pt>
                <c:pt idx="3">
                  <c:v>0</c:v>
                </c:pt>
                <c:pt idx="4">
                  <c:v>8433.86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8"/>
  <sheetViews>
    <sheetView showGridLines="0" showZeros="0" topLeftCell="A10" zoomScale="90" zoomScaleNormal="90" workbookViewId="0">
      <selection activeCell="A11" sqref="A11:P2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>
        <v>43998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4" si="2">IF(G13,G13/$G$25,"")</f>
        <v>0.1</v>
      </c>
      <c r="I13" s="4">
        <v>6464908.1200000001</v>
      </c>
      <c r="J13" s="5">
        <v>7740663.8700000001</v>
      </c>
      <c r="K13" s="21">
        <f t="shared" ref="K13:K24" si="3">IF(J13,J13/$J$25,"")</f>
        <v>0.90483021998586488</v>
      </c>
      <c r="L13" s="1">
        <v>9</v>
      </c>
      <c r="M13" s="20">
        <f t="shared" ref="M13:M24" si="4">IF(L13,L13/$L$25,"")</f>
        <v>0.11538461538461539</v>
      </c>
      <c r="N13" s="4">
        <v>2926040.2</v>
      </c>
      <c r="O13" s="5">
        <v>3392602.76</v>
      </c>
      <c r="P13" s="21">
        <f t="shared" ref="P13:P24" si="5">IF(O13,O13/$O$25,"")</f>
        <v>0.97708834528351307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2.5000000000000001E-2</v>
      </c>
      <c r="I18" s="69">
        <v>535727.52</v>
      </c>
      <c r="J18" s="70">
        <v>648230.30000000005</v>
      </c>
      <c r="K18" s="67">
        <f t="shared" si="3"/>
        <v>7.5773651304471806E-2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1.2500000000000001E-2</v>
      </c>
      <c r="I19" s="6">
        <v>9500</v>
      </c>
      <c r="J19" s="7">
        <v>9500</v>
      </c>
      <c r="K19" s="21">
        <f t="shared" si="3"/>
        <v>1.1104844796555823E-3</v>
      </c>
      <c r="L19" s="2">
        <v>1</v>
      </c>
      <c r="M19" s="20">
        <f t="shared" si="4"/>
        <v>1.282051282051282E-2</v>
      </c>
      <c r="N19" s="6">
        <v>16730.73</v>
      </c>
      <c r="O19" s="7">
        <v>18403.8</v>
      </c>
      <c r="P19" s="21">
        <f t="shared" si="5"/>
        <v>5.3003961150254793E-3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1</v>
      </c>
      <c r="D20" s="69">
        <v>14964.82</v>
      </c>
      <c r="E20" s="70">
        <v>18107.43</v>
      </c>
      <c r="F20" s="21">
        <f t="shared" si="1"/>
        <v>1</v>
      </c>
      <c r="G20" s="68">
        <v>22</v>
      </c>
      <c r="H20" s="66">
        <f t="shared" si="2"/>
        <v>0.27500000000000002</v>
      </c>
      <c r="I20" s="69">
        <v>116989.9</v>
      </c>
      <c r="J20" s="70">
        <v>141055.76</v>
      </c>
      <c r="K20" s="67">
        <f t="shared" si="3"/>
        <v>1.6488445499581339E-2</v>
      </c>
      <c r="L20" s="68">
        <v>7</v>
      </c>
      <c r="M20" s="66">
        <f t="shared" si="4"/>
        <v>8.9743589743589744E-2</v>
      </c>
      <c r="N20" s="69">
        <v>39420.22</v>
      </c>
      <c r="O20" s="70">
        <v>47698.47</v>
      </c>
      <c r="P20" s="67">
        <f t="shared" si="5"/>
        <v>1.3737422982246023E-2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47</v>
      </c>
      <c r="H21" s="20">
        <f t="shared" si="2"/>
        <v>0.58750000000000002</v>
      </c>
      <c r="I21" s="98">
        <v>13742.59</v>
      </c>
      <c r="J21" s="98">
        <v>15374.72</v>
      </c>
      <c r="K21" s="21">
        <f t="shared" si="3"/>
        <v>1.7971987304263447E-3</v>
      </c>
      <c r="L21" s="2">
        <v>61</v>
      </c>
      <c r="M21" s="20">
        <f t="shared" si="4"/>
        <v>0.78205128205128205</v>
      </c>
      <c r="N21" s="6">
        <v>11557.6</v>
      </c>
      <c r="O21" s="7">
        <v>13450.56</v>
      </c>
      <c r="P21" s="21">
        <f t="shared" si="5"/>
        <v>3.8738356192154397E-3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14964.82</v>
      </c>
      <c r="E25" s="18">
        <f t="shared" si="12"/>
        <v>18107.43</v>
      </c>
      <c r="F25" s="19">
        <f t="shared" si="12"/>
        <v>1</v>
      </c>
      <c r="G25" s="16">
        <f t="shared" si="12"/>
        <v>80</v>
      </c>
      <c r="H25" s="17">
        <f t="shared" si="12"/>
        <v>1</v>
      </c>
      <c r="I25" s="18">
        <f t="shared" si="12"/>
        <v>7140868.1300000008</v>
      </c>
      <c r="J25" s="18">
        <f t="shared" si="12"/>
        <v>8554824.6500000004</v>
      </c>
      <c r="K25" s="19">
        <f t="shared" si="12"/>
        <v>1</v>
      </c>
      <c r="L25" s="16">
        <f t="shared" si="12"/>
        <v>78</v>
      </c>
      <c r="M25" s="17">
        <f t="shared" si="12"/>
        <v>1</v>
      </c>
      <c r="N25" s="18">
        <f t="shared" si="12"/>
        <v>2993748.7500000005</v>
      </c>
      <c r="O25" s="18">
        <f t="shared" si="12"/>
        <v>3472155.59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17</v>
      </c>
      <c r="C34" s="8">
        <f t="shared" ref="C34:C43" si="14">IF(B34,B34/$B$46,"")</f>
        <v>0.1069182389937107</v>
      </c>
      <c r="D34" s="10">
        <f t="shared" ref="D34:D45" si="15">D13+I13+N13+S13+AC13+X13</f>
        <v>9390948.3200000003</v>
      </c>
      <c r="E34" s="11">
        <f t="shared" ref="E34:E45" si="16">E13+J13+O13+T13+AD13+Y13</f>
        <v>11133266.629999999</v>
      </c>
      <c r="F34" s="21">
        <f t="shared" ref="F34:F43" si="17">IF(E34,E34/$E$46,"")</f>
        <v>0.92429934385027179</v>
      </c>
      <c r="J34" s="149" t="s">
        <v>3</v>
      </c>
      <c r="K34" s="150"/>
      <c r="L34" s="57">
        <f>B25</f>
        <v>1</v>
      </c>
      <c r="M34" s="8">
        <f t="shared" ref="M34:M39" si="18">IF(L34,L34/$L$40,"")</f>
        <v>6.2893081761006293E-3</v>
      </c>
      <c r="N34" s="58">
        <f>D25</f>
        <v>14964.82</v>
      </c>
      <c r="O34" s="58">
        <f>E25</f>
        <v>18107.43</v>
      </c>
      <c r="P34" s="59">
        <f t="shared" ref="P34:P39" si="19">IF(O34,O34/$O$40,"")</f>
        <v>1.5033041266357175E-3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80</v>
      </c>
      <c r="M35" s="8">
        <f t="shared" si="18"/>
        <v>0.50314465408805031</v>
      </c>
      <c r="N35" s="61">
        <f>I25</f>
        <v>7140868.1300000008</v>
      </c>
      <c r="O35" s="61">
        <f>J25</f>
        <v>8554824.6500000004</v>
      </c>
      <c r="P35" s="59">
        <f t="shared" si="19"/>
        <v>0.71023348973266542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78</v>
      </c>
      <c r="M36" s="8">
        <f t="shared" si="18"/>
        <v>0.49056603773584906</v>
      </c>
      <c r="N36" s="61">
        <f>N25</f>
        <v>2993748.7500000005</v>
      </c>
      <c r="O36" s="61">
        <f>O25</f>
        <v>3472155.59</v>
      </c>
      <c r="P36" s="59">
        <f t="shared" si="19"/>
        <v>0.28826320614069884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1.2578616352201259E-2</v>
      </c>
      <c r="D39" s="13">
        <f t="shared" si="15"/>
        <v>535727.52</v>
      </c>
      <c r="E39" s="22">
        <f t="shared" si="16"/>
        <v>648230.30000000005</v>
      </c>
      <c r="F39" s="21">
        <f t="shared" si="17"/>
        <v>5.381698479576115E-2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2</v>
      </c>
      <c r="C40" s="8">
        <f t="shared" si="14"/>
        <v>1.2578616352201259E-2</v>
      </c>
      <c r="D40" s="13">
        <f t="shared" si="15"/>
        <v>26230.73</v>
      </c>
      <c r="E40" s="23">
        <f t="shared" si="16"/>
        <v>27903.8</v>
      </c>
      <c r="F40" s="21">
        <f t="shared" si="17"/>
        <v>2.3166124452126961E-3</v>
      </c>
      <c r="G40" s="25"/>
      <c r="J40" s="147" t="s">
        <v>0</v>
      </c>
      <c r="K40" s="148"/>
      <c r="L40" s="83">
        <f>SUM(L34:L39)</f>
        <v>159</v>
      </c>
      <c r="M40" s="17">
        <f>SUM(M34:M39)</f>
        <v>1</v>
      </c>
      <c r="N40" s="84">
        <f>SUM(N34:N39)</f>
        <v>10149581.700000001</v>
      </c>
      <c r="O40" s="85">
        <f>SUM(O34:O39)</f>
        <v>12045087.67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30</v>
      </c>
      <c r="C41" s="8">
        <f t="shared" si="14"/>
        <v>0.18867924528301888</v>
      </c>
      <c r="D41" s="13">
        <f t="shared" si="15"/>
        <v>171374.94</v>
      </c>
      <c r="E41" s="23">
        <f t="shared" si="16"/>
        <v>206861.66</v>
      </c>
      <c r="F41" s="21">
        <f t="shared" si="17"/>
        <v>1.7173943907043392E-2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56</v>
      </c>
      <c r="B42" s="12">
        <f t="shared" si="13"/>
        <v>108</v>
      </c>
      <c r="C42" s="8">
        <f t="shared" si="14"/>
        <v>0.67924528301886788</v>
      </c>
      <c r="D42" s="13">
        <f t="shared" si="15"/>
        <v>25300.190000000002</v>
      </c>
      <c r="E42" s="14">
        <f t="shared" si="16"/>
        <v>28825.279999999999</v>
      </c>
      <c r="F42" s="21">
        <f t="shared" si="17"/>
        <v>2.3931150017109009E-3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159</v>
      </c>
      <c r="C46" s="17">
        <f>SUM(C34:C45)</f>
        <v>1</v>
      </c>
      <c r="D46" s="18">
        <f>SUM(D34:D45)</f>
        <v>10149581.699999999</v>
      </c>
      <c r="E46" s="18">
        <f>SUM(E34:E45)</f>
        <v>12045087.67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8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8"/>
  <sheetViews>
    <sheetView showGridLines="0" showZeros="0" topLeftCell="L9" zoomScale="80" zoomScaleNormal="80" workbookViewId="0">
      <selection activeCell="A11" sqref="A11:P2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MUNICIPAL DE PARCS I JARDINS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2.6315789473684209E-2</v>
      </c>
      <c r="I15" s="6">
        <v>15780.85</v>
      </c>
      <c r="J15" s="7">
        <v>19094.82</v>
      </c>
      <c r="K15" s="21">
        <f t="shared" si="3"/>
        <v>0.11212960766305483</v>
      </c>
      <c r="L15" s="2">
        <v>1</v>
      </c>
      <c r="M15" s="20">
        <f t="shared" si="4"/>
        <v>1.9230769230769232E-2</v>
      </c>
      <c r="N15" s="6">
        <v>15375.9</v>
      </c>
      <c r="O15" s="7">
        <v>18061.3</v>
      </c>
      <c r="P15" s="21">
        <f t="shared" si="5"/>
        <v>0.14926280966601338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5.2631578947368418E-2</v>
      </c>
      <c r="I18" s="69">
        <v>72478.91</v>
      </c>
      <c r="J18" s="70">
        <v>87699.47</v>
      </c>
      <c r="K18" s="67">
        <f t="shared" si="3"/>
        <v>0.51499344656602397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0.28947368421052633</v>
      </c>
      <c r="I20" s="69">
        <v>31543.84</v>
      </c>
      <c r="J20" s="70">
        <v>38156.660000000003</v>
      </c>
      <c r="K20" s="21">
        <f t="shared" si="3"/>
        <v>0.22406554843316553</v>
      </c>
      <c r="L20" s="68">
        <v>6</v>
      </c>
      <c r="M20" s="66">
        <f t="shared" si="4"/>
        <v>0.11538461538461539</v>
      </c>
      <c r="N20" s="69">
        <v>19748.27</v>
      </c>
      <c r="O20" s="70">
        <v>23895.42</v>
      </c>
      <c r="P20" s="67">
        <f t="shared" si="5"/>
        <v>0.19747734256944124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23</v>
      </c>
      <c r="H21" s="20">
        <f t="shared" si="2"/>
        <v>0.60526315789473684</v>
      </c>
      <c r="I21" s="6">
        <v>8944.7999999999993</v>
      </c>
      <c r="J21" s="7">
        <v>10161.450000000001</v>
      </c>
      <c r="K21" s="21">
        <f t="shared" si="3"/>
        <v>5.96706018589203E-2</v>
      </c>
      <c r="L21" s="2">
        <v>41</v>
      </c>
      <c r="M21" s="20">
        <f t="shared" si="4"/>
        <v>0.78846153846153844</v>
      </c>
      <c r="N21" s="6">
        <v>14279.34</v>
      </c>
      <c r="O21" s="7">
        <v>17075.740000000002</v>
      </c>
      <c r="P21" s="21">
        <f t="shared" si="5"/>
        <v>0.14111791119832634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1</v>
      </c>
      <c r="H23" s="20">
        <f t="shared" si="13"/>
        <v>2.6315789473684209E-2</v>
      </c>
      <c r="I23" s="6">
        <v>12545.45</v>
      </c>
      <c r="J23" s="7">
        <v>15180</v>
      </c>
      <c r="K23" s="21">
        <f t="shared" si="14"/>
        <v>8.9140795478835216E-2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>
        <v>4</v>
      </c>
      <c r="M24" s="66">
        <f t="shared" ref="M24" si="25">IF(L24,L24/$L$25,"")</f>
        <v>7.6923076923076927E-2</v>
      </c>
      <c r="N24" s="69">
        <v>51215.61</v>
      </c>
      <c r="O24" s="70">
        <v>61970.89</v>
      </c>
      <c r="P24" s="67">
        <f t="shared" ref="P24" si="26">IF(O24,O24/$O$25,"")</f>
        <v>0.51214193656621898</v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38</v>
      </c>
      <c r="H25" s="17">
        <f t="shared" si="32"/>
        <v>1</v>
      </c>
      <c r="I25" s="18">
        <f t="shared" si="32"/>
        <v>141293.85</v>
      </c>
      <c r="J25" s="18">
        <f t="shared" si="32"/>
        <v>170292.40000000002</v>
      </c>
      <c r="K25" s="19">
        <f t="shared" si="32"/>
        <v>0.99999999999999978</v>
      </c>
      <c r="L25" s="16">
        <f t="shared" si="32"/>
        <v>52</v>
      </c>
      <c r="M25" s="17">
        <f t="shared" si="32"/>
        <v>1</v>
      </c>
      <c r="N25" s="18">
        <f t="shared" si="32"/>
        <v>100619.12</v>
      </c>
      <c r="O25" s="18">
        <f t="shared" si="32"/>
        <v>121003.35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38</v>
      </c>
      <c r="M35" s="8">
        <f t="shared" si="38"/>
        <v>0.42222222222222222</v>
      </c>
      <c r="N35" s="61">
        <f>I25</f>
        <v>141293.85</v>
      </c>
      <c r="O35" s="61">
        <f>J25</f>
        <v>170292.40000000002</v>
      </c>
      <c r="P35" s="59">
        <f t="shared" si="39"/>
        <v>0.58460310526329351</v>
      </c>
    </row>
    <row r="36" spans="1:33" ht="30" customHeight="1" x14ac:dyDescent="0.25">
      <c r="A36" s="43" t="s">
        <v>19</v>
      </c>
      <c r="B36" s="12">
        <f t="shared" si="33"/>
        <v>2</v>
      </c>
      <c r="C36" s="8">
        <f t="shared" si="34"/>
        <v>2.2222222222222223E-2</v>
      </c>
      <c r="D36" s="13">
        <f t="shared" si="35"/>
        <v>31156.75</v>
      </c>
      <c r="E36" s="14">
        <f t="shared" si="36"/>
        <v>37156.119999999995</v>
      </c>
      <c r="F36" s="21">
        <f t="shared" si="37"/>
        <v>0.12755462446671464</v>
      </c>
      <c r="G36" s="25"/>
      <c r="J36" s="145" t="s">
        <v>2</v>
      </c>
      <c r="K36" s="146"/>
      <c r="L36" s="60">
        <f>L25</f>
        <v>52</v>
      </c>
      <c r="M36" s="8">
        <f t="shared" si="38"/>
        <v>0.57777777777777772</v>
      </c>
      <c r="N36" s="61">
        <f>N25</f>
        <v>100619.12</v>
      </c>
      <c r="O36" s="61">
        <f>O25</f>
        <v>121003.35</v>
      </c>
      <c r="P36" s="59">
        <f t="shared" si="39"/>
        <v>0.4153968947367066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2</v>
      </c>
      <c r="C39" s="8">
        <f t="shared" si="34"/>
        <v>2.2222222222222223E-2</v>
      </c>
      <c r="D39" s="13">
        <f t="shared" si="35"/>
        <v>72478.91</v>
      </c>
      <c r="E39" s="22">
        <f t="shared" si="36"/>
        <v>87699.47</v>
      </c>
      <c r="F39" s="21">
        <f t="shared" si="37"/>
        <v>0.30106676805274363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90</v>
      </c>
      <c r="M40" s="17">
        <f>SUM(M34:M39)</f>
        <v>1</v>
      </c>
      <c r="N40" s="84">
        <f>SUM(N34:N39)</f>
        <v>241912.97</v>
      </c>
      <c r="O40" s="85">
        <f>SUM(O34:O39)</f>
        <v>291295.75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17</v>
      </c>
      <c r="C41" s="8">
        <f t="shared" si="34"/>
        <v>0.18888888888888888</v>
      </c>
      <c r="D41" s="13">
        <f t="shared" si="35"/>
        <v>51292.11</v>
      </c>
      <c r="E41" s="23">
        <f t="shared" si="36"/>
        <v>62052.08</v>
      </c>
      <c r="F41" s="21">
        <f t="shared" si="37"/>
        <v>0.21302089028075419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64</v>
      </c>
      <c r="C42" s="8">
        <f t="shared" si="34"/>
        <v>0.71111111111111114</v>
      </c>
      <c r="D42" s="13">
        <f t="shared" si="35"/>
        <v>23224.14</v>
      </c>
      <c r="E42" s="14">
        <f t="shared" si="36"/>
        <v>27237.190000000002</v>
      </c>
      <c r="F42" s="21">
        <f t="shared" si="37"/>
        <v>9.3503561243169539E-2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3"/>
        <v>1</v>
      </c>
      <c r="C44" s="8">
        <f t="shared" si="34"/>
        <v>1.1111111111111112E-2</v>
      </c>
      <c r="D44" s="13">
        <f t="shared" si="35"/>
        <v>12545.45</v>
      </c>
      <c r="E44" s="14">
        <f t="shared" si="36"/>
        <v>15180</v>
      </c>
      <c r="F44" s="21">
        <f>IF(E44,E44/$E$46,"")</f>
        <v>5.2111985842567217E-2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si="33"/>
        <v>4</v>
      </c>
      <c r="C45" s="8">
        <f t="shared" si="34"/>
        <v>4.4444444444444446E-2</v>
      </c>
      <c r="D45" s="13">
        <f t="shared" si="35"/>
        <v>51215.61</v>
      </c>
      <c r="E45" s="14">
        <f t="shared" si="36"/>
        <v>61970.89</v>
      </c>
      <c r="F45" s="21">
        <f>IF(E45,E45/$E$46,"")</f>
        <v>0.21274217011405075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90</v>
      </c>
      <c r="C46" s="17">
        <f>SUM(C34:C45)</f>
        <v>0.99999999999999989</v>
      </c>
      <c r="D46" s="18">
        <f>SUM(D34:D45)</f>
        <v>241912.97000000003</v>
      </c>
      <c r="E46" s="18">
        <f>SUM(E34:E45)</f>
        <v>291295.75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8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108"/>
  <sheetViews>
    <sheetView showGridLines="0" showZeros="0" topLeftCell="A4" zoomScale="80" zoomScaleNormal="80" workbookViewId="0">
      <selection activeCell="A11" sqref="A11:Z2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>
        <v>44124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MUNICIPAL DE PARCS I JARDINS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4.6511627906976744E-2</v>
      </c>
      <c r="I13" s="4">
        <v>680765.4</v>
      </c>
      <c r="J13" s="5">
        <v>817003.17</v>
      </c>
      <c r="K13" s="21">
        <f t="shared" ref="K13:K23" si="3">IF(J13,J13/$J$25,"")</f>
        <v>0.79911387906652631</v>
      </c>
      <c r="L13" s="1">
        <v>1</v>
      </c>
      <c r="M13" s="20">
        <f t="shared" ref="M13:M23" si="4">IF(L13,L13/$L$25,"")</f>
        <v>1.4492753623188406E-2</v>
      </c>
      <c r="N13" s="4">
        <v>228109.02</v>
      </c>
      <c r="O13" s="5">
        <v>276011.90999999997</v>
      </c>
      <c r="P13" s="21">
        <f t="shared" ref="P13:P23" si="5">IF(O13,O13/$O$25,"")</f>
        <v>0.58801515760970302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2.3255813953488372E-2</v>
      </c>
      <c r="I14" s="6">
        <v>25300</v>
      </c>
      <c r="J14" s="7">
        <v>30613</v>
      </c>
      <c r="K14" s="21">
        <f t="shared" si="3"/>
        <v>2.9942690650592664E-2</v>
      </c>
      <c r="L14" s="2">
        <v>1</v>
      </c>
      <c r="M14" s="20">
        <f t="shared" si="4"/>
        <v>1.4492753623188406E-2</v>
      </c>
      <c r="N14" s="6">
        <v>41411</v>
      </c>
      <c r="O14" s="7">
        <v>50107.31</v>
      </c>
      <c r="P14" s="21">
        <f t="shared" si="5"/>
        <v>0.10674850149418644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2.3255813953488372E-2</v>
      </c>
      <c r="I15" s="6">
        <v>8772</v>
      </c>
      <c r="J15" s="7">
        <v>10614.12</v>
      </c>
      <c r="K15" s="21">
        <f t="shared" si="3"/>
        <v>1.038171076628454E-2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2.8985507246376812E-2</v>
      </c>
      <c r="N19" s="6">
        <v>65891.5</v>
      </c>
      <c r="O19" s="7">
        <v>72480.649999999994</v>
      </c>
      <c r="P19" s="21">
        <f t="shared" si="5"/>
        <v>0.15441261514187457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1</v>
      </c>
      <c r="D20" s="69">
        <v>54763.59</v>
      </c>
      <c r="E20" s="70">
        <v>66263.94</v>
      </c>
      <c r="F20" s="21">
        <f t="shared" si="1"/>
        <v>1</v>
      </c>
      <c r="G20" s="68">
        <v>18</v>
      </c>
      <c r="H20" s="66">
        <f t="shared" si="2"/>
        <v>0.41860465116279072</v>
      </c>
      <c r="I20" s="69">
        <v>131212.56</v>
      </c>
      <c r="J20" s="70">
        <v>156366.23000000001</v>
      </c>
      <c r="K20" s="67">
        <f t="shared" si="3"/>
        <v>0.15294239875508517</v>
      </c>
      <c r="L20" s="68">
        <v>7</v>
      </c>
      <c r="M20" s="66">
        <f t="shared" si="4"/>
        <v>0.10144927536231885</v>
      </c>
      <c r="N20" s="69">
        <v>42071.22</v>
      </c>
      <c r="O20" s="70">
        <v>50906.17</v>
      </c>
      <c r="P20" s="67">
        <f t="shared" si="5"/>
        <v>0.1084503910568799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</v>
      </c>
      <c r="W20" s="66">
        <f t="shared" si="8"/>
        <v>1</v>
      </c>
      <c r="X20" s="69">
        <v>6970.13</v>
      </c>
      <c r="Y20" s="70">
        <v>8433.86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20</v>
      </c>
      <c r="H21" s="20">
        <f t="shared" si="2"/>
        <v>0.46511627906976744</v>
      </c>
      <c r="I21" s="6">
        <v>5386.55</v>
      </c>
      <c r="J21" s="7">
        <v>6416.89</v>
      </c>
      <c r="K21" s="21">
        <f t="shared" si="3"/>
        <v>6.2763842880110268E-3</v>
      </c>
      <c r="L21" s="2">
        <v>58</v>
      </c>
      <c r="M21" s="20">
        <f t="shared" si="4"/>
        <v>0.84057971014492749</v>
      </c>
      <c r="N21" s="6">
        <v>16610.37</v>
      </c>
      <c r="O21" s="7">
        <v>19889.87</v>
      </c>
      <c r="P21" s="21">
        <f t="shared" si="5"/>
        <v>4.2373334697356012E-2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2.3255813953488372E-2</v>
      </c>
      <c r="I23" s="6">
        <v>1373</v>
      </c>
      <c r="J23" s="6">
        <v>1373</v>
      </c>
      <c r="K23" s="21">
        <f t="shared" si="3"/>
        <v>1.3429364735002688E-3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54763.59</v>
      </c>
      <c r="E25" s="18">
        <f t="shared" si="22"/>
        <v>66263.94</v>
      </c>
      <c r="F25" s="19">
        <f t="shared" si="22"/>
        <v>1</v>
      </c>
      <c r="G25" s="16">
        <f t="shared" si="22"/>
        <v>43</v>
      </c>
      <c r="H25" s="17">
        <f t="shared" si="22"/>
        <v>1</v>
      </c>
      <c r="I25" s="18">
        <f t="shared" si="22"/>
        <v>852809.51</v>
      </c>
      <c r="J25" s="18">
        <f t="shared" si="22"/>
        <v>1022386.41</v>
      </c>
      <c r="K25" s="19">
        <f t="shared" si="22"/>
        <v>1</v>
      </c>
      <c r="L25" s="16">
        <f t="shared" si="22"/>
        <v>69</v>
      </c>
      <c r="M25" s="17">
        <f t="shared" si="22"/>
        <v>1</v>
      </c>
      <c r="N25" s="18">
        <f t="shared" si="22"/>
        <v>394093.11</v>
      </c>
      <c r="O25" s="18">
        <f t="shared" si="22"/>
        <v>469395.91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1</v>
      </c>
      <c r="W25" s="17">
        <f t="shared" si="22"/>
        <v>1</v>
      </c>
      <c r="X25" s="18">
        <f t="shared" si="22"/>
        <v>6970.13</v>
      </c>
      <c r="Y25" s="18">
        <f t="shared" si="22"/>
        <v>8433.86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3</v>
      </c>
      <c r="C34" s="8">
        <f t="shared" ref="C34:C42" si="24">IF(B34,B34/$B$46,"")</f>
        <v>2.6086956521739129E-2</v>
      </c>
      <c r="D34" s="10">
        <f t="shared" ref="D34:D45" si="25">D13+I13+N13+S13+AC13+X13</f>
        <v>908874.42</v>
      </c>
      <c r="E34" s="11">
        <f t="shared" ref="E34:E45" si="26">E13+J13+O13+T13+AD13+Y13</f>
        <v>1093015.08</v>
      </c>
      <c r="F34" s="21">
        <f t="shared" ref="F34:F43" si="27">IF(E34,E34/$E$46,"")</f>
        <v>0.6977522829973738</v>
      </c>
      <c r="J34" s="149" t="s">
        <v>3</v>
      </c>
      <c r="K34" s="150"/>
      <c r="L34" s="57">
        <f>B25</f>
        <v>2</v>
      </c>
      <c r="M34" s="8">
        <f>IF(L34,L34/$L$40,"")</f>
        <v>1.7391304347826087E-2</v>
      </c>
      <c r="N34" s="58">
        <f>D25</f>
        <v>54763.59</v>
      </c>
      <c r="O34" s="58">
        <f>E25</f>
        <v>66263.94</v>
      </c>
      <c r="P34" s="59">
        <f>IF(O34,O34/$O$40,"")</f>
        <v>4.2301168814067043E-2</v>
      </c>
    </row>
    <row r="35" spans="1:33" s="25" customFormat="1" ht="30" customHeight="1" x14ac:dyDescent="0.25">
      <c r="A35" s="43" t="s">
        <v>18</v>
      </c>
      <c r="B35" s="12">
        <f t="shared" si="23"/>
        <v>2</v>
      </c>
      <c r="C35" s="8">
        <f t="shared" si="24"/>
        <v>1.7391304347826087E-2</v>
      </c>
      <c r="D35" s="13">
        <f t="shared" si="25"/>
        <v>66711</v>
      </c>
      <c r="E35" s="14">
        <f t="shared" si="26"/>
        <v>80720.31</v>
      </c>
      <c r="F35" s="21">
        <f t="shared" si="27"/>
        <v>5.152973789415214E-2</v>
      </c>
      <c r="J35" s="145" t="s">
        <v>1</v>
      </c>
      <c r="K35" s="146"/>
      <c r="L35" s="60">
        <f>G25</f>
        <v>43</v>
      </c>
      <c r="M35" s="8">
        <f>IF(L35,L35/$L$40,"")</f>
        <v>0.37391304347826088</v>
      </c>
      <c r="N35" s="61">
        <f>I25</f>
        <v>852809.51</v>
      </c>
      <c r="O35" s="61">
        <f>J25</f>
        <v>1022386.41</v>
      </c>
      <c r="P35" s="59">
        <f>IF(O35,O35/$O$40,"")</f>
        <v>0.65266478453617394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8.6956521739130436E-3</v>
      </c>
      <c r="D36" s="13">
        <f t="shared" si="25"/>
        <v>8772</v>
      </c>
      <c r="E36" s="14">
        <f t="shared" si="26"/>
        <v>10614.12</v>
      </c>
      <c r="F36" s="21">
        <f t="shared" si="27"/>
        <v>6.7757770203939775E-3</v>
      </c>
      <c r="G36" s="25"/>
      <c r="J36" s="145" t="s">
        <v>2</v>
      </c>
      <c r="K36" s="146"/>
      <c r="L36" s="60">
        <f>L25</f>
        <v>69</v>
      </c>
      <c r="M36" s="8">
        <f>IF(L36,L36/$L$40,"")</f>
        <v>0.6</v>
      </c>
      <c r="N36" s="61">
        <f>N25</f>
        <v>394093.11</v>
      </c>
      <c r="O36" s="61">
        <f>O25</f>
        <v>469395.91</v>
      </c>
      <c r="P36" s="59">
        <f>IF(O36,O36/$O$40,"")</f>
        <v>0.29965009067590331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1</v>
      </c>
      <c r="M38" s="8">
        <f>IF(L38,L38/$L$40,"")</f>
        <v>8.6956521739130436E-3</v>
      </c>
      <c r="N38" s="61">
        <f>X25</f>
        <v>6970.13</v>
      </c>
      <c r="O38" s="61">
        <f>Y25</f>
        <v>8433.86</v>
      </c>
      <c r="P38" s="59">
        <f>IF(O38,O38/$O$40,"")</f>
        <v>5.3839559738555762E-3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2</v>
      </c>
      <c r="C40" s="8">
        <f t="shared" si="24"/>
        <v>1.7391304347826087E-2</v>
      </c>
      <c r="D40" s="13">
        <f t="shared" si="25"/>
        <v>65891.5</v>
      </c>
      <c r="E40" s="23">
        <f t="shared" si="26"/>
        <v>72480.649999999994</v>
      </c>
      <c r="F40" s="21">
        <f t="shared" si="27"/>
        <v>4.6269754128766084E-2</v>
      </c>
      <c r="G40" s="25"/>
      <c r="J40" s="147" t="s">
        <v>0</v>
      </c>
      <c r="K40" s="148"/>
      <c r="L40" s="83">
        <f>SUM(L34:L39)</f>
        <v>115</v>
      </c>
      <c r="M40" s="17">
        <f>SUM(M34:M39)</f>
        <v>1</v>
      </c>
      <c r="N40" s="84">
        <f>SUM(N34:N39)</f>
        <v>1308636.3399999999</v>
      </c>
      <c r="O40" s="85">
        <f>SUM(O34:O39)</f>
        <v>1566480.12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28</v>
      </c>
      <c r="C41" s="8">
        <f t="shared" si="24"/>
        <v>0.24347826086956523</v>
      </c>
      <c r="D41" s="13">
        <f t="shared" si="25"/>
        <v>235017.5</v>
      </c>
      <c r="E41" s="23">
        <f t="shared" si="26"/>
        <v>281970.2</v>
      </c>
      <c r="F41" s="21">
        <f t="shared" si="27"/>
        <v>0.18000241203188713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78</v>
      </c>
      <c r="C42" s="8">
        <f t="shared" si="24"/>
        <v>0.67826086956521736</v>
      </c>
      <c r="D42" s="13">
        <f t="shared" si="25"/>
        <v>21996.92</v>
      </c>
      <c r="E42" s="14">
        <f t="shared" si="26"/>
        <v>26306.76</v>
      </c>
      <c r="F42" s="21">
        <f t="shared" si="27"/>
        <v>1.6793548583304074E-2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23"/>
        <v>1</v>
      </c>
      <c r="C44" s="8">
        <f t="shared" si="30"/>
        <v>8.6956521739130436E-3</v>
      </c>
      <c r="D44" s="13">
        <f t="shared" si="25"/>
        <v>1373</v>
      </c>
      <c r="E44" s="14">
        <f t="shared" si="26"/>
        <v>1373</v>
      </c>
      <c r="F44" s="21">
        <f t="shared" ref="F44" si="31">IF(E44,E44/$E$46,"")</f>
        <v>8.7648734412282226E-4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115</v>
      </c>
      <c r="C46" s="17">
        <f>SUM(C34:C45)</f>
        <v>1</v>
      </c>
      <c r="D46" s="18">
        <f>SUM(D34:D45)</f>
        <v>1308636.3399999999</v>
      </c>
      <c r="E46" s="18">
        <f>SUM(E34:E45)</f>
        <v>1566480.12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54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80" zoomScaleNormal="80" workbookViewId="0">
      <selection activeCell="A21" sqref="A21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>
        <v>44196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MUNICIPAL DE PARCS I JARDINS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1" si="2">IF(G13,G13/$G$25,"")</f>
        <v>7.6923076923076927E-2</v>
      </c>
      <c r="I13" s="4">
        <v>3315107.19</v>
      </c>
      <c r="J13" s="5">
        <v>4001378.71</v>
      </c>
      <c r="K13" s="21">
        <f t="shared" ref="K13:K21" si="3">IF(J13,J13/$J$25,"")</f>
        <v>0.95540597514419834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1</v>
      </c>
      <c r="C14" s="20">
        <f t="shared" si="0"/>
        <v>0.5</v>
      </c>
      <c r="D14" s="6">
        <v>73218.39</v>
      </c>
      <c r="E14" s="7">
        <v>88594.25</v>
      </c>
      <c r="F14" s="21">
        <f t="shared" si="1"/>
        <v>0.73368587875227864</v>
      </c>
      <c r="G14" s="2">
        <v>2</v>
      </c>
      <c r="H14" s="20">
        <f t="shared" si="2"/>
        <v>3.0769230769230771E-2</v>
      </c>
      <c r="I14" s="6">
        <v>59308.24</v>
      </c>
      <c r="J14" s="7">
        <v>71762.97</v>
      </c>
      <c r="K14" s="21">
        <f t="shared" si="3"/>
        <v>1.7134786607612518E-2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>IF(L19,L19/$L$25,"")</f>
        <v>9.3457943925233638E-3</v>
      </c>
      <c r="N19" s="6">
        <v>75636.05</v>
      </c>
      <c r="O19" s="7">
        <v>83199.66</v>
      </c>
      <c r="P19" s="21">
        <f>IF(O19,O19/$O$25,"")</f>
        <v>0.71487369539313572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</v>
      </c>
      <c r="C20" s="66">
        <f t="shared" si="0"/>
        <v>0.5</v>
      </c>
      <c r="D20" s="69">
        <v>26576.89</v>
      </c>
      <c r="E20" s="70">
        <v>32158.04</v>
      </c>
      <c r="F20" s="21">
        <f t="shared" si="1"/>
        <v>0.26631412124772125</v>
      </c>
      <c r="G20" s="68">
        <v>13</v>
      </c>
      <c r="H20" s="66">
        <f t="shared" si="2"/>
        <v>0.2</v>
      </c>
      <c r="I20" s="69">
        <v>71829.14</v>
      </c>
      <c r="J20" s="70">
        <v>83927.78</v>
      </c>
      <c r="K20" s="67">
        <f t="shared" si="3"/>
        <v>2.00393685037095E-2</v>
      </c>
      <c r="L20" s="68">
        <v>7</v>
      </c>
      <c r="M20" s="66">
        <f>IF(L20,L20/$L$25,"")</f>
        <v>6.5420560747663545E-2</v>
      </c>
      <c r="N20" s="69">
        <v>8966.57</v>
      </c>
      <c r="O20" s="69">
        <v>10849.5</v>
      </c>
      <c r="P20" s="67">
        <f>IF(O20,O20/$O$25,"")</f>
        <v>9.3221801124762124E-2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44</v>
      </c>
      <c r="H21" s="20">
        <f t="shared" si="2"/>
        <v>0.67692307692307696</v>
      </c>
      <c r="I21" s="6">
        <v>24890.67</v>
      </c>
      <c r="J21" s="7">
        <v>29275.49</v>
      </c>
      <c r="K21" s="21">
        <f t="shared" si="3"/>
        <v>6.9900851927295398E-3</v>
      </c>
      <c r="L21" s="2">
        <v>99</v>
      </c>
      <c r="M21" s="20">
        <f>IF(L21,L21/$L$25,"")</f>
        <v>0.92523364485981308</v>
      </c>
      <c r="N21" s="6">
        <v>18963.52</v>
      </c>
      <c r="O21" s="7">
        <v>22334.560000000001</v>
      </c>
      <c r="P21" s="21">
        <f>IF(O21,O21/$O$25,"")</f>
        <v>0.19190450348210214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</v>
      </c>
      <c r="H23" s="20">
        <f t="shared" si="11"/>
        <v>1.5384615384615385E-2</v>
      </c>
      <c r="I23" s="6">
        <v>1800</v>
      </c>
      <c r="J23" s="6">
        <v>1800</v>
      </c>
      <c r="K23" s="21">
        <f t="shared" si="12"/>
        <v>4.2978455175005342E-4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99795.28</v>
      </c>
      <c r="E25" s="18">
        <f t="shared" si="30"/>
        <v>120752.29000000001</v>
      </c>
      <c r="F25" s="19">
        <f t="shared" si="30"/>
        <v>0.99999999999999989</v>
      </c>
      <c r="G25" s="16">
        <f t="shared" si="30"/>
        <v>65</v>
      </c>
      <c r="H25" s="17">
        <f t="shared" si="30"/>
        <v>1</v>
      </c>
      <c r="I25" s="18">
        <f t="shared" si="30"/>
        <v>3472935.24</v>
      </c>
      <c r="J25" s="18">
        <f t="shared" si="30"/>
        <v>4188144.95</v>
      </c>
      <c r="K25" s="19">
        <f t="shared" si="30"/>
        <v>0.99999999999999989</v>
      </c>
      <c r="L25" s="16">
        <f t="shared" si="30"/>
        <v>107</v>
      </c>
      <c r="M25" s="17">
        <f t="shared" si="30"/>
        <v>1</v>
      </c>
      <c r="N25" s="18">
        <f t="shared" si="30"/>
        <v>103566.14</v>
      </c>
      <c r="O25" s="18">
        <f t="shared" si="30"/>
        <v>116383.72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5</v>
      </c>
      <c r="C34" s="8">
        <f t="shared" ref="C34:C45" si="32">IF(B34,B34/$B$46,"")</f>
        <v>2.8735632183908046E-2</v>
      </c>
      <c r="D34" s="10">
        <f t="shared" ref="D34:D42" si="33">D13+I13+N13+S13+AC13+X13</f>
        <v>3315107.19</v>
      </c>
      <c r="E34" s="11">
        <f t="shared" ref="E34:E42" si="34">E13+J13+O13+T13+AD13+Y13</f>
        <v>4001378.71</v>
      </c>
      <c r="F34" s="21">
        <f t="shared" ref="F34:F42" si="35">IF(E34,E34/$E$46,"")</f>
        <v>0.90420896349143898</v>
      </c>
      <c r="J34" s="149" t="s">
        <v>3</v>
      </c>
      <c r="K34" s="150"/>
      <c r="L34" s="57">
        <f>B25</f>
        <v>2</v>
      </c>
      <c r="M34" s="8">
        <f t="shared" ref="M34:M39" si="36">IF(L34,L34/$L$40,"")</f>
        <v>1.1494252873563218E-2</v>
      </c>
      <c r="N34" s="58">
        <f>D25</f>
        <v>99795.28</v>
      </c>
      <c r="O34" s="58">
        <f>E25</f>
        <v>120752.29000000001</v>
      </c>
      <c r="P34" s="59">
        <f t="shared" ref="P34:P39" si="37">IF(O34,O34/$O$40,"")</f>
        <v>2.728692055746897E-2</v>
      </c>
    </row>
    <row r="35" spans="1:33" s="25" customFormat="1" ht="30" customHeight="1" x14ac:dyDescent="0.25">
      <c r="A35" s="43" t="s">
        <v>18</v>
      </c>
      <c r="B35" s="12">
        <f t="shared" si="31"/>
        <v>3</v>
      </c>
      <c r="C35" s="8">
        <f t="shared" si="32"/>
        <v>1.7241379310344827E-2</v>
      </c>
      <c r="D35" s="13">
        <f t="shared" si="33"/>
        <v>132526.63</v>
      </c>
      <c r="E35" s="14">
        <f t="shared" si="34"/>
        <v>160357.22</v>
      </c>
      <c r="F35" s="21">
        <f t="shared" si="35"/>
        <v>3.6236618973905781E-2</v>
      </c>
      <c r="J35" s="145" t="s">
        <v>1</v>
      </c>
      <c r="K35" s="146"/>
      <c r="L35" s="60">
        <f>G25</f>
        <v>65</v>
      </c>
      <c r="M35" s="8">
        <f t="shared" si="36"/>
        <v>0.37356321839080459</v>
      </c>
      <c r="N35" s="61">
        <f>I25</f>
        <v>3472935.24</v>
      </c>
      <c r="O35" s="61">
        <f>J25</f>
        <v>4188144.95</v>
      </c>
      <c r="P35" s="59">
        <f t="shared" si="37"/>
        <v>0.94641334366259089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107</v>
      </c>
      <c r="M36" s="8">
        <f t="shared" si="36"/>
        <v>0.61494252873563215</v>
      </c>
      <c r="N36" s="61">
        <f>N25</f>
        <v>103566.14</v>
      </c>
      <c r="O36" s="61">
        <f>O25</f>
        <v>116383.72</v>
      </c>
      <c r="P36" s="59">
        <f t="shared" si="37"/>
        <v>2.6299735779940173E-2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1</v>
      </c>
      <c r="C40" s="8">
        <f t="shared" si="32"/>
        <v>5.7471264367816091E-3</v>
      </c>
      <c r="D40" s="13">
        <f t="shared" si="33"/>
        <v>75636.05</v>
      </c>
      <c r="E40" s="23">
        <f t="shared" si="34"/>
        <v>83199.66</v>
      </c>
      <c r="F40" s="21">
        <f t="shared" si="35"/>
        <v>1.8800989304868905E-2</v>
      </c>
      <c r="G40" s="25"/>
      <c r="J40" s="147" t="s">
        <v>0</v>
      </c>
      <c r="K40" s="148"/>
      <c r="L40" s="83">
        <f>SUM(L34:L39)</f>
        <v>174</v>
      </c>
      <c r="M40" s="17">
        <f>SUM(M34:M39)</f>
        <v>1</v>
      </c>
      <c r="N40" s="84">
        <f>SUM(N34:N39)</f>
        <v>3676296.66</v>
      </c>
      <c r="O40" s="85">
        <f>SUM(O34:O39)</f>
        <v>4425280.96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21</v>
      </c>
      <c r="C41" s="8">
        <f t="shared" si="32"/>
        <v>0.1206896551724138</v>
      </c>
      <c r="D41" s="13">
        <f t="shared" si="33"/>
        <v>107372.6</v>
      </c>
      <c r="E41" s="23">
        <f t="shared" si="34"/>
        <v>126935.32</v>
      </c>
      <c r="F41" s="21">
        <f t="shared" si="35"/>
        <v>2.8684126758812621E-2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143</v>
      </c>
      <c r="C42" s="8">
        <f t="shared" si="32"/>
        <v>0.82183908045977017</v>
      </c>
      <c r="D42" s="13">
        <f t="shared" si="33"/>
        <v>43854.19</v>
      </c>
      <c r="E42" s="14">
        <f t="shared" si="34"/>
        <v>51610.05</v>
      </c>
      <c r="F42" s="21">
        <f t="shared" si="35"/>
        <v>1.1662547636297425E-2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8"/>
        <v>1</v>
      </c>
      <c r="C44" s="8">
        <f t="shared" si="32"/>
        <v>5.7471264367816091E-3</v>
      </c>
      <c r="D44" s="13">
        <f t="shared" si="39"/>
        <v>1800</v>
      </c>
      <c r="E44" s="14">
        <f t="shared" si="40"/>
        <v>1800</v>
      </c>
      <c r="F44" s="21">
        <f>IF(E44,E44/$E$46,"")</f>
        <v>4.0675383467629589E-4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174</v>
      </c>
      <c r="C46" s="17">
        <f>SUM(C34:C45)</f>
        <v>1</v>
      </c>
      <c r="D46" s="18">
        <f>SUM(D34:D45)</f>
        <v>3676296.6599999997</v>
      </c>
      <c r="E46" s="18">
        <f>SUM(E34:E45)</f>
        <v>4425280.96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80" zoomScaleNormal="80" workbookViewId="0">
      <selection activeCell="A28" sqref="A28:Q2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INSTITUT MUNICIPAL DE PARCS I JARDINS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">
      <c r="A12" s="173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15</v>
      </c>
      <c r="H13" s="20">
        <f t="shared" ref="H13:H24" si="2">IF(G13,G13/$G$25,"")</f>
        <v>6.637168141592921E-2</v>
      </c>
      <c r="I13" s="10">
        <f>'CONTRACTACIO 1r TR 2020'!I13+'CONTRACTACIO 2n TR 2020'!I13+'CONTRACTACIO 3r TR 2020'!I13+'CONTRACTACIO 4t TR 2020'!I13</f>
        <v>10460780.710000001</v>
      </c>
      <c r="J13" s="10">
        <f>'CONTRACTACIO 1r TR 2020'!J13+'CONTRACTACIO 2n TR 2020'!J13+'CONTRACTACIO 3r TR 2020'!J13+'CONTRACTACIO 4t TR 2020'!J13</f>
        <v>12559045.75</v>
      </c>
      <c r="K13" s="21">
        <f t="shared" ref="K13:K24" si="3">IF(J13,J13/$J$25,"")</f>
        <v>0.90121717917250466</v>
      </c>
      <c r="L13" s="9">
        <f>'CONTRACTACIO 1r TR 2020'!L13+'CONTRACTACIO 2n TR 2020'!L13+'CONTRACTACIO 3r TR 2020'!L13+'CONTRACTACIO 4t TR 2020'!L13</f>
        <v>10</v>
      </c>
      <c r="M13" s="20">
        <f t="shared" ref="M13:M24" si="4">IF(L13,L13/$L$25,"")</f>
        <v>3.2679738562091505E-2</v>
      </c>
      <c r="N13" s="10">
        <f>'CONTRACTACIO 1r TR 2020'!N13+'CONTRACTACIO 2n TR 2020'!N13+'CONTRACTACIO 3r TR 2020'!N13+'CONTRACTACIO 4t TR 2020'!N13</f>
        <v>3154149.22</v>
      </c>
      <c r="O13" s="10">
        <f>'CONTRACTACIO 1r TR 2020'!O13+'CONTRACTACIO 2n TR 2020'!O13+'CONTRACTACIO 3r TR 2020'!O13+'CONTRACTACIO 4t TR 2020'!O13</f>
        <v>3668614.67</v>
      </c>
      <c r="P13" s="21">
        <f t="shared" ref="P13:P24" si="5">IF(O13,O13/$O$25,"")</f>
        <v>0.87788193306703721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1</v>
      </c>
      <c r="C14" s="20">
        <f t="shared" si="0"/>
        <v>0.2</v>
      </c>
      <c r="D14" s="13">
        <f>'CONTRACTACIO 1r TR 2020'!D14+'CONTRACTACIO 2n TR 2020'!D14+'CONTRACTACIO 3r TR 2020'!D14+'CONTRACTACIO 4t TR 2020'!D14</f>
        <v>73218.39</v>
      </c>
      <c r="E14" s="13">
        <f>'CONTRACTACIO 1r TR 2020'!E14+'CONTRACTACIO 2n TR 2020'!E14+'CONTRACTACIO 3r TR 2020'!E14+'CONTRACTACIO 4t TR 2020'!E14</f>
        <v>88594.25</v>
      </c>
      <c r="F14" s="21">
        <f t="shared" si="1"/>
        <v>0.43190653871913165</v>
      </c>
      <c r="G14" s="9">
        <f>'CONTRACTACIO 1r TR 2020'!G14+'CONTRACTACIO 2n TR 2020'!G14+'CONTRACTACIO 3r TR 2020'!G14+'CONTRACTACIO 4t TR 2020'!G14</f>
        <v>3</v>
      </c>
      <c r="H14" s="20">
        <f t="shared" si="2"/>
        <v>1.3274336283185841E-2</v>
      </c>
      <c r="I14" s="13">
        <f>'CONTRACTACIO 1r TR 2020'!I14+'CONTRACTACIO 2n TR 2020'!I14+'CONTRACTACIO 3r TR 2020'!I14+'CONTRACTACIO 4t TR 2020'!I14</f>
        <v>84608.239999999991</v>
      </c>
      <c r="J14" s="13">
        <f>'CONTRACTACIO 1r TR 2020'!J14+'CONTRACTACIO 2n TR 2020'!J14+'CONTRACTACIO 3r TR 2020'!J14+'CONTRACTACIO 4t TR 2020'!J14</f>
        <v>102375.97</v>
      </c>
      <c r="K14" s="21">
        <f t="shared" si="3"/>
        <v>7.3463370334843287E-3</v>
      </c>
      <c r="L14" s="9">
        <f>'CONTRACTACIO 1r TR 2020'!L14+'CONTRACTACIO 2n TR 2020'!L14+'CONTRACTACIO 3r TR 2020'!L14+'CONTRACTACIO 4t TR 2020'!L14</f>
        <v>1</v>
      </c>
      <c r="M14" s="20">
        <f t="shared" si="4"/>
        <v>3.2679738562091504E-3</v>
      </c>
      <c r="N14" s="13">
        <f>'CONTRACTACIO 1r TR 2020'!N14+'CONTRACTACIO 2n TR 2020'!N14+'CONTRACTACIO 3r TR 2020'!N14+'CONTRACTACIO 4t TR 2020'!N14</f>
        <v>41411</v>
      </c>
      <c r="O14" s="13">
        <f>'CONTRACTACIO 1r TR 2020'!O14+'CONTRACTACIO 2n TR 2020'!O14+'CONTRACTACIO 3r TR 2020'!O14+'CONTRACTACIO 4t TR 2020'!O14</f>
        <v>50107.31</v>
      </c>
      <c r="P14" s="21">
        <f t="shared" si="5"/>
        <v>1.1990439476596565E-2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2</v>
      </c>
      <c r="H15" s="20">
        <f t="shared" si="2"/>
        <v>8.8495575221238937E-3</v>
      </c>
      <c r="I15" s="13">
        <f>'CONTRACTACIO 1r TR 2020'!I15+'CONTRACTACIO 2n TR 2020'!I15+'CONTRACTACIO 3r TR 2020'!I15+'CONTRACTACIO 4t TR 2020'!I15</f>
        <v>24552.85</v>
      </c>
      <c r="J15" s="13">
        <f>'CONTRACTACIO 1r TR 2020'!J15+'CONTRACTACIO 2n TR 2020'!J15+'CONTRACTACIO 3r TR 2020'!J15+'CONTRACTACIO 4t TR 2020'!J15</f>
        <v>29708.940000000002</v>
      </c>
      <c r="K15" s="21">
        <f t="shared" si="3"/>
        <v>2.1318663564073087E-3</v>
      </c>
      <c r="L15" s="9">
        <f>'CONTRACTACIO 1r TR 2020'!L15+'CONTRACTACIO 2n TR 2020'!L15+'CONTRACTACIO 3r TR 2020'!L15+'CONTRACTACIO 4t TR 2020'!L15</f>
        <v>1</v>
      </c>
      <c r="M15" s="20">
        <f t="shared" si="4"/>
        <v>3.2679738562091504E-3</v>
      </c>
      <c r="N15" s="13">
        <f>'CONTRACTACIO 1r TR 2020'!N15+'CONTRACTACIO 2n TR 2020'!N15+'CONTRACTACIO 3r TR 2020'!N15+'CONTRACTACIO 4t TR 2020'!N15</f>
        <v>15375.9</v>
      </c>
      <c r="O15" s="13">
        <f>'CONTRACTACIO 1r TR 2020'!O15+'CONTRACTACIO 2n TR 2020'!O15+'CONTRACTACIO 3r TR 2020'!O15+'CONTRACTACIO 4t TR 2020'!O15</f>
        <v>18061.3</v>
      </c>
      <c r="P15" s="21">
        <f t="shared" si="5"/>
        <v>4.3219826512070503E-3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4</v>
      </c>
      <c r="H18" s="20">
        <f t="shared" si="2"/>
        <v>1.7699115044247787E-2</v>
      </c>
      <c r="I18" s="13">
        <f>'CONTRACTACIO 1r TR 2020'!I18+'CONTRACTACIO 2n TR 2020'!I18+'CONTRACTACIO 3r TR 2020'!I18+'CONTRACTACIO 4t TR 2020'!I18</f>
        <v>608206.43000000005</v>
      </c>
      <c r="J18" s="13">
        <f>'CONTRACTACIO 1r TR 2020'!J18+'CONTRACTACIO 2n TR 2020'!J18+'CONTRACTACIO 3r TR 2020'!J18+'CONTRACTACIO 4t TR 2020'!J18</f>
        <v>735929.77</v>
      </c>
      <c r="K18" s="21">
        <f t="shared" si="3"/>
        <v>5.2809151633870767E-2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1</v>
      </c>
      <c r="H19" s="20">
        <f t="shared" si="2"/>
        <v>4.4247787610619468E-3</v>
      </c>
      <c r="I19" s="13">
        <f>'CONTRACTACIO 1r TR 2020'!I19+'CONTRACTACIO 2n TR 2020'!I19+'CONTRACTACIO 3r TR 2020'!I19+'CONTRACTACIO 4t TR 2020'!I19</f>
        <v>9500</v>
      </c>
      <c r="J19" s="13">
        <f>'CONTRACTACIO 1r TR 2020'!J19+'CONTRACTACIO 2n TR 2020'!J19+'CONTRACTACIO 3r TR 2020'!J19+'CONTRACTACIO 4t TR 2020'!J19</f>
        <v>9500</v>
      </c>
      <c r="K19" s="21">
        <f t="shared" si="3"/>
        <v>6.8170491393733433E-4</v>
      </c>
      <c r="L19" s="9">
        <f>'CONTRACTACIO 1r TR 2020'!L19+'CONTRACTACIO 2n TR 2020'!L19+'CONTRACTACIO 3r TR 2020'!L19+'CONTRACTACIO 4t TR 2020'!L19</f>
        <v>4</v>
      </c>
      <c r="M19" s="20">
        <f t="shared" si="4"/>
        <v>1.3071895424836602E-2</v>
      </c>
      <c r="N19" s="13">
        <f>'CONTRACTACIO 1r TR 2020'!N19+'CONTRACTACIO 2n TR 2020'!N19+'CONTRACTACIO 3r TR 2020'!N19+'CONTRACTACIO 4t TR 2020'!N19</f>
        <v>158258.28</v>
      </c>
      <c r="O19" s="13">
        <f>'CONTRACTACIO 1r TR 2020'!O19+'CONTRACTACIO 2n TR 2020'!O19+'CONTRACTACIO 3r TR 2020'!O19+'CONTRACTACIO 4t TR 2020'!O19</f>
        <v>174084.11</v>
      </c>
      <c r="P19" s="21">
        <f t="shared" si="5"/>
        <v>4.1657494381402212E-2</v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2020'!B20+'CONTRACTACIO 2n TR 2020'!B20+'CONTRACTACIO 3r TR 2020'!B20+'CONTRACTACIO 4t TR 2020'!B20</f>
        <v>4</v>
      </c>
      <c r="C20" s="20">
        <f t="shared" si="0"/>
        <v>0.8</v>
      </c>
      <c r="D20" s="13">
        <f>'CONTRACTACIO 1r TR 2020'!D20+'CONTRACTACIO 2n TR 2020'!D20+'CONTRACTACIO 3r TR 2020'!D20+'CONTRACTACIO 4t TR 2020'!D20</f>
        <v>96305.3</v>
      </c>
      <c r="E20" s="13">
        <f>'CONTRACTACIO 1r TR 2020'!E20+'CONTRACTACIO 2n TR 2020'!E20+'CONTRACTACIO 3r TR 2020'!E20+'CONTRACTACIO 4t TR 2020'!E20</f>
        <v>116529.41</v>
      </c>
      <c r="F20" s="21">
        <f t="shared" si="1"/>
        <v>0.56809346128086835</v>
      </c>
      <c r="G20" s="9">
        <f>'CONTRACTACIO 1r TR 2020'!G20+'CONTRACTACIO 2n TR 2020'!G20+'CONTRACTACIO 3r TR 2020'!G20+'CONTRACTACIO 4t TR 2020'!G20</f>
        <v>64</v>
      </c>
      <c r="H20" s="20">
        <f t="shared" si="2"/>
        <v>0.2831858407079646</v>
      </c>
      <c r="I20" s="13">
        <f>'CONTRACTACIO 1r TR 2020'!I20+'CONTRACTACIO 2n TR 2020'!I20+'CONTRACTACIO 3r TR 2020'!I20+'CONTRACTACIO 4t TR 2020'!I20</f>
        <v>351575.44</v>
      </c>
      <c r="J20" s="13">
        <f>'CONTRACTACIO 1r TR 2020'!J20+'CONTRACTACIO 2n TR 2020'!J20+'CONTRACTACIO 3r TR 2020'!J20+'CONTRACTACIO 4t TR 2020'!J20</f>
        <v>419506.43000000005</v>
      </c>
      <c r="K20" s="21">
        <f t="shared" si="3"/>
        <v>3.0103115237821935E-2</v>
      </c>
      <c r="L20" s="9">
        <f>'CONTRACTACIO 1r TR 2020'!L20+'CONTRACTACIO 2n TR 2020'!L20+'CONTRACTACIO 3r TR 2020'!L20+'CONTRACTACIO 4t TR 2020'!L20</f>
        <v>27</v>
      </c>
      <c r="M20" s="20">
        <f t="shared" si="4"/>
        <v>8.8235294117647065E-2</v>
      </c>
      <c r="N20" s="13">
        <f>'CONTRACTACIO 1r TR 2020'!N20+'CONTRACTACIO 2n TR 2020'!N20+'CONTRACTACIO 3r TR 2020'!N20+'CONTRACTACIO 4t TR 2020'!N20</f>
        <v>110206.28</v>
      </c>
      <c r="O20" s="13">
        <f>'CONTRACTACIO 1r TR 2020'!O20+'CONTRACTACIO 2n TR 2020'!O20+'CONTRACTACIO 3r TR 2020'!O20+'CONTRACTACIO 4t TR 2020'!O20</f>
        <v>133349.56</v>
      </c>
      <c r="P20" s="21">
        <f t="shared" si="5"/>
        <v>3.190991151611975E-2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1</v>
      </c>
      <c r="AB20" s="20">
        <f t="shared" si="10"/>
        <v>1</v>
      </c>
      <c r="AC20" s="13">
        <f>'CONTRACTACIO 1r TR 2020'!X20+'CONTRACTACIO 2n TR 2020'!X20+'CONTRACTACIO 3r TR 2020'!X20+'CONTRACTACIO 4t TR 2020'!X20</f>
        <v>6970.13</v>
      </c>
      <c r="AD20" s="13">
        <f>'CONTRACTACIO 1r TR 2020'!Y20+'CONTRACTACIO 2n TR 2020'!Y20+'CONTRACTACIO 3r TR 2020'!Y20+'CONTRACTACIO 4t TR 2020'!Y20</f>
        <v>8433.86</v>
      </c>
      <c r="AE20" s="21">
        <f t="shared" si="11"/>
        <v>1</v>
      </c>
    </row>
    <row r="21" spans="1:31" s="42" customFormat="1" ht="39.950000000000003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134</v>
      </c>
      <c r="H21" s="20">
        <f t="shared" si="2"/>
        <v>0.59292035398230092</v>
      </c>
      <c r="I21" s="13">
        <f>'CONTRACTACIO 1r TR 2020'!I21+'CONTRACTACIO 2n TR 2020'!I21+'CONTRACTACIO 3r TR 2020'!I21+'CONTRACTACIO 4t TR 2020'!I21</f>
        <v>52964.61</v>
      </c>
      <c r="J21" s="13">
        <f>'CONTRACTACIO 1r TR 2020'!J21+'CONTRACTACIO 2n TR 2020'!J21+'CONTRACTACIO 3r TR 2020'!J21+'CONTRACTACIO 4t TR 2020'!J21</f>
        <v>61228.55</v>
      </c>
      <c r="K21" s="21">
        <f t="shared" si="3"/>
        <v>4.3936635166587131E-3</v>
      </c>
      <c r="L21" s="9">
        <f>'CONTRACTACIO 1r TR 2020'!L21+'CONTRACTACIO 2n TR 2020'!L21+'CONTRACTACIO 3r TR 2020'!L21+'CONTRACTACIO 4t TR 2020'!L21</f>
        <v>259</v>
      </c>
      <c r="M21" s="20">
        <f t="shared" si="4"/>
        <v>0.84640522875816993</v>
      </c>
      <c r="N21" s="13">
        <f>'CONTRACTACIO 1r TR 2020'!N21+'CONTRACTACIO 2n TR 2020'!N21+'CONTRACTACIO 3r TR 2020'!N21+'CONTRACTACIO 4t TR 2020'!N21</f>
        <v>61410.83</v>
      </c>
      <c r="O21" s="13">
        <f>'CONTRACTACIO 1r TR 2020'!O21+'CONTRACTACIO 2n TR 2020'!O21+'CONTRACTACIO 3r TR 2020'!O21+'CONTRACTACIO 4t TR 2020'!O21</f>
        <v>72750.73</v>
      </c>
      <c r="P21" s="21">
        <f t="shared" si="5"/>
        <v>1.7408901514434083E-2</v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3</v>
      </c>
      <c r="H23" s="66">
        <f t="shared" si="2"/>
        <v>1.3274336283185841E-2</v>
      </c>
      <c r="I23" s="77">
        <f>'CONTRACTACIO 1r TR 2020'!I23+'CONTRACTACIO 2n TR 2020'!I23+'CONTRACTACIO 3r TR 2020'!I23+'CONTRACTACIO 4t TR 2020'!I23</f>
        <v>15718.45</v>
      </c>
      <c r="J23" s="78">
        <f>'CONTRACTACIO 1r TR 2020'!J23+'CONTRACTACIO 2n TR 2020'!J23+'CONTRACTACIO 3r TR 2020'!J23+'CONTRACTACIO 4t TR 2020'!J23</f>
        <v>18353</v>
      </c>
      <c r="K23" s="67">
        <f t="shared" si="3"/>
        <v>1.3169821353149365E-3</v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4</v>
      </c>
      <c r="M24" s="66">
        <f t="shared" si="4"/>
        <v>1.3071895424836602E-2</v>
      </c>
      <c r="N24" s="77">
        <f>'CONTRACTACIO 1r TR 2020'!N24+'CONTRACTACIO 2n TR 2020'!N24+'CONTRACTACIO 3r TR 2020'!N24+'CONTRACTACIO 4t TR 2020'!N24</f>
        <v>51215.61</v>
      </c>
      <c r="O24" s="78">
        <f>'CONTRACTACIO 1r TR 2020'!O24+'CONTRACTACIO 2n TR 2020'!O24+'CONTRACTACIO 3r TR 2020'!O24+'CONTRACTACIO 4t TR 2020'!O24</f>
        <v>61970.89</v>
      </c>
      <c r="P24" s="67">
        <f t="shared" si="5"/>
        <v>1.4829337393203175E-2</v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169523.69</v>
      </c>
      <c r="E25" s="18">
        <f t="shared" si="12"/>
        <v>205123.66</v>
      </c>
      <c r="F25" s="19">
        <f t="shared" si="12"/>
        <v>1</v>
      </c>
      <c r="G25" s="16">
        <f t="shared" si="12"/>
        <v>226</v>
      </c>
      <c r="H25" s="17">
        <f t="shared" si="12"/>
        <v>1</v>
      </c>
      <c r="I25" s="18">
        <f t="shared" si="12"/>
        <v>11607906.729999999</v>
      </c>
      <c r="J25" s="18">
        <f t="shared" si="12"/>
        <v>13935648.41</v>
      </c>
      <c r="K25" s="19">
        <f t="shared" si="12"/>
        <v>1</v>
      </c>
      <c r="L25" s="16">
        <f t="shared" si="12"/>
        <v>306</v>
      </c>
      <c r="M25" s="17">
        <f t="shared" si="12"/>
        <v>1</v>
      </c>
      <c r="N25" s="18">
        <f t="shared" si="12"/>
        <v>3592027.1199999996</v>
      </c>
      <c r="O25" s="18">
        <f t="shared" si="12"/>
        <v>4178938.57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6970.13</v>
      </c>
      <c r="AD25" s="18">
        <f t="shared" si="12"/>
        <v>8433.86</v>
      </c>
      <c r="AE25" s="19">
        <f t="shared" si="12"/>
        <v>1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25" t="s">
        <v>58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3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25</v>
      </c>
      <c r="C34" s="8">
        <f t="shared" ref="C34:C40" si="14">IF(B34,B34/$B$46,"")</f>
        <v>4.6468401486988845E-2</v>
      </c>
      <c r="D34" s="10">
        <f t="shared" ref="D34:D43" si="15">D13+I13+N13+S13+X13+AC13</f>
        <v>13614929.930000002</v>
      </c>
      <c r="E34" s="11">
        <f t="shared" ref="E34:E43" si="16">E13+J13+O13+T13+Y13+AD13</f>
        <v>16227660.42</v>
      </c>
      <c r="F34" s="21">
        <f t="shared" ref="F34:F40" si="17">IF(E34,E34/$E$46,"")</f>
        <v>0.88539570494983799</v>
      </c>
      <c r="J34" s="149" t="s">
        <v>3</v>
      </c>
      <c r="K34" s="150"/>
      <c r="L34" s="57">
        <f>B25</f>
        <v>5</v>
      </c>
      <c r="M34" s="8">
        <f t="shared" ref="M34:M39" si="18">IF(L34,L34/$L$40,"")</f>
        <v>9.2936802973977699E-3</v>
      </c>
      <c r="N34" s="58">
        <f>D25</f>
        <v>169523.69</v>
      </c>
      <c r="O34" s="58">
        <f>E25</f>
        <v>205123.66</v>
      </c>
      <c r="P34" s="59">
        <f t="shared" ref="P34:P39" si="19">IF(O34,O34/$O$40,"")</f>
        <v>1.1191730837783388E-2</v>
      </c>
    </row>
    <row r="35" spans="1:33" s="25" customFormat="1" ht="30" customHeight="1" x14ac:dyDescent="0.25">
      <c r="A35" s="43" t="s">
        <v>18</v>
      </c>
      <c r="B35" s="12">
        <f t="shared" si="13"/>
        <v>5</v>
      </c>
      <c r="C35" s="8">
        <f t="shared" si="14"/>
        <v>9.2936802973977699E-3</v>
      </c>
      <c r="D35" s="13">
        <f t="shared" si="15"/>
        <v>199237.63</v>
      </c>
      <c r="E35" s="14">
        <f t="shared" si="16"/>
        <v>241077.53</v>
      </c>
      <c r="F35" s="21">
        <f t="shared" si="17"/>
        <v>1.315340622723702E-2</v>
      </c>
      <c r="J35" s="145" t="s">
        <v>1</v>
      </c>
      <c r="K35" s="146"/>
      <c r="L35" s="60">
        <f>G25</f>
        <v>226</v>
      </c>
      <c r="M35" s="8">
        <f t="shared" si="18"/>
        <v>0.4200743494423792</v>
      </c>
      <c r="N35" s="61">
        <f>I25</f>
        <v>11607906.729999999</v>
      </c>
      <c r="O35" s="61">
        <f>J25</f>
        <v>13935648.41</v>
      </c>
      <c r="P35" s="59">
        <f t="shared" si="19"/>
        <v>0.76034147428289867</v>
      </c>
    </row>
    <row r="36" spans="1:33" s="25" customFormat="1" ht="30" customHeight="1" x14ac:dyDescent="0.25">
      <c r="A36" s="43" t="s">
        <v>19</v>
      </c>
      <c r="B36" s="12">
        <f t="shared" si="13"/>
        <v>3</v>
      </c>
      <c r="C36" s="8">
        <f t="shared" si="14"/>
        <v>5.5762081784386614E-3</v>
      </c>
      <c r="D36" s="13">
        <f t="shared" si="15"/>
        <v>39928.75</v>
      </c>
      <c r="E36" s="14">
        <f t="shared" si="16"/>
        <v>47770.240000000005</v>
      </c>
      <c r="F36" s="21">
        <f t="shared" si="17"/>
        <v>2.6063871331874319E-3</v>
      </c>
      <c r="J36" s="145" t="s">
        <v>2</v>
      </c>
      <c r="K36" s="146"/>
      <c r="L36" s="60">
        <f>L25</f>
        <v>306</v>
      </c>
      <c r="M36" s="8">
        <f t="shared" si="18"/>
        <v>0.56877323420074355</v>
      </c>
      <c r="N36" s="61">
        <f>N25</f>
        <v>3592027.1199999996</v>
      </c>
      <c r="O36" s="61">
        <f>O25</f>
        <v>4178938.57</v>
      </c>
      <c r="P36" s="59">
        <f t="shared" si="19"/>
        <v>0.2280066359145084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</v>
      </c>
      <c r="M38" s="8">
        <f t="shared" si="18"/>
        <v>1.8587360594795538E-3</v>
      </c>
      <c r="N38" s="61">
        <f>AC25</f>
        <v>6970.13</v>
      </c>
      <c r="O38" s="61">
        <f>AD25</f>
        <v>8433.86</v>
      </c>
      <c r="P38" s="59">
        <f t="shared" si="19"/>
        <v>4.6015896480955837E-4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4</v>
      </c>
      <c r="C39" s="8">
        <f t="shared" si="14"/>
        <v>7.4349442379182153E-3</v>
      </c>
      <c r="D39" s="13">
        <f t="shared" si="15"/>
        <v>608206.43000000005</v>
      </c>
      <c r="E39" s="22">
        <f t="shared" si="16"/>
        <v>735929.77</v>
      </c>
      <c r="F39" s="21">
        <f t="shared" si="17"/>
        <v>4.0152988208926432E-2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5</v>
      </c>
      <c r="C40" s="8">
        <f t="shared" si="14"/>
        <v>9.2936802973977699E-3</v>
      </c>
      <c r="D40" s="13">
        <f t="shared" si="15"/>
        <v>167758.28</v>
      </c>
      <c r="E40" s="23">
        <f t="shared" si="16"/>
        <v>183584.11</v>
      </c>
      <c r="F40" s="21">
        <f t="shared" si="17"/>
        <v>1.0016513673820062E-2</v>
      </c>
      <c r="G40" s="25"/>
      <c r="H40" s="25"/>
      <c r="I40" s="25"/>
      <c r="J40" s="147" t="s">
        <v>0</v>
      </c>
      <c r="K40" s="148"/>
      <c r="L40" s="83">
        <f>SUM(L34:L39)</f>
        <v>538</v>
      </c>
      <c r="M40" s="17">
        <f>SUM(M34:M39)</f>
        <v>1</v>
      </c>
      <c r="N40" s="84">
        <f>SUM(N34:N39)</f>
        <v>15376427.669999998</v>
      </c>
      <c r="O40" s="85">
        <f>SUM(O34:O39)</f>
        <v>18328144.5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96</v>
      </c>
      <c r="C41" s="8">
        <f>IF(B41,B41/$B$46,"")</f>
        <v>0.17843866171003717</v>
      </c>
      <c r="D41" s="13">
        <f t="shared" si="15"/>
        <v>565057.15</v>
      </c>
      <c r="E41" s="23">
        <f t="shared" si="16"/>
        <v>677819.26000000013</v>
      </c>
      <c r="F41" s="21">
        <f>IF(E41,E41/$E$46,"")</f>
        <v>3.698242667172337E-2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393</v>
      </c>
      <c r="C42" s="8">
        <f>IF(B42,B42/$B$46,"")</f>
        <v>0.73048327137546465</v>
      </c>
      <c r="D42" s="13">
        <f t="shared" si="15"/>
        <v>114375.44</v>
      </c>
      <c r="E42" s="14">
        <f t="shared" si="16"/>
        <v>133979.28</v>
      </c>
      <c r="F42" s="21">
        <f>IF(E42,E42/$E$46,"")</f>
        <v>7.3100296650323755E-3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53</v>
      </c>
      <c r="B44" s="12">
        <f t="shared" ref="B44" si="20">B23+G23+L23+Q23+V23+AA23</f>
        <v>3</v>
      </c>
      <c r="C44" s="8">
        <f>IF(B44,B44/$B$46,"")</f>
        <v>5.5762081784386614E-3</v>
      </c>
      <c r="D44" s="13">
        <f t="shared" ref="D44" si="21">D23+I23+N23+S23+X23+AC23</f>
        <v>15718.45</v>
      </c>
      <c r="E44" s="14">
        <f t="shared" ref="E44" si="22">E23+J23+O23+T23+Y23+AD23</f>
        <v>18353</v>
      </c>
      <c r="F44" s="21">
        <f>IF(E44,E44/$E$46,"")</f>
        <v>1.0013561383695985E-3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62</v>
      </c>
      <c r="B45" s="12">
        <f t="shared" ref="B45" si="23">B24+G24+L24+Q24+V24+AA24</f>
        <v>4</v>
      </c>
      <c r="C45" s="8">
        <f>IF(B45,B45/$B$46,"")</f>
        <v>7.4349442379182153E-3</v>
      </c>
      <c r="D45" s="13">
        <f t="shared" ref="D45" si="24">D24+I24+N24+S24+X24+AC24</f>
        <v>51215.61</v>
      </c>
      <c r="E45" s="14">
        <f t="shared" ref="E45" si="25">E24+J24+O24+T24+Y24+AD24</f>
        <v>61970.89</v>
      </c>
      <c r="F45" s="21">
        <f>IF(E45,E45/$E$46,"")</f>
        <v>3.3811873318654808E-3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538</v>
      </c>
      <c r="C46" s="17">
        <f>SUM(C34:C45)</f>
        <v>0.99999999999999989</v>
      </c>
      <c r="D46" s="18">
        <f>SUM(D34:D45)</f>
        <v>15376427.67</v>
      </c>
      <c r="E46" s="18">
        <f>SUM(E34:E45)</f>
        <v>18328144.500000004</v>
      </c>
      <c r="F46" s="19">
        <f>SUM(F34:F45)</f>
        <v>0.99999999999999967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2021-02-22T12:55:25Z</cp:lastPrinted>
  <dcterms:created xsi:type="dcterms:W3CDTF">2016-02-03T12:33:15Z</dcterms:created>
  <dcterms:modified xsi:type="dcterms:W3CDTF">2021-03-16T07:42:51Z</dcterms:modified>
</cp:coreProperties>
</file>