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9" windowHeight="10905" tabRatio="700" firstSheet="1" activeTab="3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45621"/>
</workbook>
</file>

<file path=xl/calcChain.xml><?xml version="1.0" encoding="utf-8"?>
<calcChain xmlns="http://schemas.openxmlformats.org/spreadsheetml/2006/main">
  <c r="E44" i="6" l="1"/>
  <c r="D44" i="6"/>
  <c r="B44" i="6"/>
  <c r="E44" i="5"/>
  <c r="D44" i="5"/>
  <c r="B44" i="5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F23" i="6"/>
  <c r="C23" i="6"/>
  <c r="AE23" i="5"/>
  <c r="AB23" i="5"/>
  <c r="Z23" i="5"/>
  <c r="W23" i="5"/>
  <c r="U23" i="5"/>
  <c r="R23" i="5"/>
  <c r="P23" i="5"/>
  <c r="M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I23" i="7"/>
  <c r="G23" i="7"/>
  <c r="E23" i="7"/>
  <c r="D23" i="7"/>
  <c r="B23" i="7"/>
  <c r="E44" i="7" l="1"/>
  <c r="D44" i="7"/>
  <c r="B44" i="7"/>
  <c r="B8" i="7"/>
  <c r="B8" i="6"/>
  <c r="B8" i="5"/>
  <c r="B8" i="4"/>
  <c r="AD22" i="7" l="1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C13" i="4"/>
  <c r="B25" i="1"/>
  <c r="B16" i="7"/>
  <c r="C16" i="7" s="1"/>
  <c r="D16" i="7"/>
  <c r="J24" i="7"/>
  <c r="E24" i="7"/>
  <c r="O24" i="7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Q24" i="7"/>
  <c r="R24" i="7" s="1"/>
  <c r="V24" i="7"/>
  <c r="W24" i="7" s="1"/>
  <c r="AA24" i="7"/>
  <c r="AB24" i="7" s="1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L21" i="7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 s="1"/>
  <c r="V19" i="7"/>
  <c r="W19" i="7" s="1"/>
  <c r="U18" i="7"/>
  <c r="R15" i="7"/>
  <c r="J25" i="6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M14" i="6"/>
  <c r="M15" i="6"/>
  <c r="M16" i="6"/>
  <c r="M21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K23" i="5" s="1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23" i="5" s="1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1" i="5"/>
  <c r="K16" i="5"/>
  <c r="K17" i="5"/>
  <c r="H16" i="5"/>
  <c r="H17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 s="1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9" i="4" s="1"/>
  <c r="P17" i="4"/>
  <c r="P24" i="4"/>
  <c r="N25" i="4"/>
  <c r="N36" i="4" s="1"/>
  <c r="L25" i="4"/>
  <c r="M19" i="4" s="1"/>
  <c r="M15" i="4"/>
  <c r="M16" i="4"/>
  <c r="M17" i="4"/>
  <c r="M18" i="4"/>
  <c r="J25" i="4"/>
  <c r="K16" i="4"/>
  <c r="K17" i="4"/>
  <c r="I25" i="4"/>
  <c r="N35" i="4" s="1"/>
  <c r="G25" i="4"/>
  <c r="H21" i="4" s="1"/>
  <c r="H16" i="4"/>
  <c r="H17" i="4"/>
  <c r="E25" i="4"/>
  <c r="F18" i="4" s="1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L39" i="4"/>
  <c r="M39" i="4" s="1"/>
  <c r="D34" i="4"/>
  <c r="D35" i="4"/>
  <c r="D36" i="4"/>
  <c r="D37" i="4"/>
  <c r="D38" i="4"/>
  <c r="D39" i="4"/>
  <c r="D40" i="4"/>
  <c r="D41" i="4"/>
  <c r="D42" i="4"/>
  <c r="J25" i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L25" i="1"/>
  <c r="M20" i="1" s="1"/>
  <c r="V25" i="1"/>
  <c r="L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P15" i="1"/>
  <c r="P14" i="1"/>
  <c r="M24" i="1"/>
  <c r="M21" i="1"/>
  <c r="M18" i="1"/>
  <c r="M17" i="1"/>
  <c r="M16" i="1"/>
  <c r="M15" i="1"/>
  <c r="M14" i="1"/>
  <c r="K24" i="1"/>
  <c r="K18" i="1"/>
  <c r="K17" i="1"/>
  <c r="K16" i="1"/>
  <c r="K15" i="1"/>
  <c r="K14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AE16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M24" i="4" l="1"/>
  <c r="K24" i="5"/>
  <c r="P24" i="6"/>
  <c r="P21" i="6"/>
  <c r="P20" i="6"/>
  <c r="M24" i="6"/>
  <c r="M20" i="6"/>
  <c r="M19" i="6"/>
  <c r="K20" i="6"/>
  <c r="K23" i="6"/>
  <c r="H15" i="6"/>
  <c r="H23" i="6"/>
  <c r="H19" i="5"/>
  <c r="M20" i="5"/>
  <c r="H21" i="5"/>
  <c r="M21" i="4"/>
  <c r="K22" i="1"/>
  <c r="K23" i="1"/>
  <c r="H22" i="1"/>
  <c r="H23" i="1"/>
  <c r="P20" i="1"/>
  <c r="K20" i="1"/>
  <c r="P19" i="1"/>
  <c r="K19" i="1"/>
  <c r="H19" i="1"/>
  <c r="M19" i="1"/>
  <c r="M25" i="1" s="1"/>
  <c r="P16" i="1"/>
  <c r="P25" i="1" s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O35" i="1"/>
  <c r="D46" i="1"/>
  <c r="E46" i="1"/>
  <c r="F45" i="1" s="1"/>
  <c r="H20" i="6"/>
  <c r="H19" i="6"/>
  <c r="M18" i="6"/>
  <c r="M13" i="6"/>
  <c r="P19" i="6"/>
  <c r="P14" i="6"/>
  <c r="Z21" i="6"/>
  <c r="L35" i="6"/>
  <c r="H22" i="6"/>
  <c r="O35" i="6"/>
  <c r="K22" i="6"/>
  <c r="AB25" i="6"/>
  <c r="AE25" i="6"/>
  <c r="M13" i="5"/>
  <c r="AB25" i="5"/>
  <c r="L35" i="5"/>
  <c r="L40" i="5" s="1"/>
  <c r="M39" i="5" s="1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L35" i="1"/>
  <c r="Z25" i="1"/>
  <c r="U25" i="1"/>
  <c r="B46" i="1"/>
  <c r="C42" i="1" s="1"/>
  <c r="X25" i="7"/>
  <c r="N39" i="7" s="1"/>
  <c r="Z18" i="6"/>
  <c r="C20" i="6"/>
  <c r="C13" i="6"/>
  <c r="F14" i="6"/>
  <c r="K15" i="6"/>
  <c r="R16" i="6"/>
  <c r="R25" i="6" s="1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O37" i="7" s="1"/>
  <c r="F13" i="6"/>
  <c r="W19" i="6"/>
  <c r="W18" i="6"/>
  <c r="K24" i="6"/>
  <c r="E46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C44" i="5" s="1"/>
  <c r="D46" i="5"/>
  <c r="E46" i="5"/>
  <c r="AE21" i="5"/>
  <c r="AE20" i="5"/>
  <c r="C20" i="5"/>
  <c r="F21" i="5"/>
  <c r="F20" i="5"/>
  <c r="P21" i="5"/>
  <c r="N40" i="5"/>
  <c r="E42" i="7"/>
  <c r="N40" i="6"/>
  <c r="B46" i="6"/>
  <c r="C42" i="6" s="1"/>
  <c r="B36" i="7"/>
  <c r="S25" i="7"/>
  <c r="N37" i="7" s="1"/>
  <c r="V25" i="7"/>
  <c r="D39" i="7"/>
  <c r="Y25" i="7"/>
  <c r="Z20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C42" i="4" s="1"/>
  <c r="O36" i="4"/>
  <c r="P20" i="4"/>
  <c r="N40" i="4"/>
  <c r="D46" i="4"/>
  <c r="L36" i="4"/>
  <c r="O25" i="7"/>
  <c r="P18" i="7" s="1"/>
  <c r="L35" i="4"/>
  <c r="E46" i="4"/>
  <c r="F43" i="4" s="1"/>
  <c r="J25" i="7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M25" i="6" l="1"/>
  <c r="P24" i="7"/>
  <c r="F43" i="6"/>
  <c r="F44" i="6"/>
  <c r="C43" i="6"/>
  <c r="C44" i="6"/>
  <c r="O40" i="6"/>
  <c r="P35" i="6" s="1"/>
  <c r="L40" i="6"/>
  <c r="M36" i="6" s="1"/>
  <c r="M25" i="5"/>
  <c r="M24" i="7"/>
  <c r="C42" i="5"/>
  <c r="F43" i="5"/>
  <c r="F44" i="5"/>
  <c r="K22" i="7"/>
  <c r="K23" i="7"/>
  <c r="K25" i="1"/>
  <c r="H22" i="7"/>
  <c r="H23" i="7"/>
  <c r="F41" i="1"/>
  <c r="M21" i="7"/>
  <c r="H21" i="7"/>
  <c r="F38" i="1"/>
  <c r="P17" i="7"/>
  <c r="P16" i="7"/>
  <c r="F37" i="4"/>
  <c r="Z16" i="7"/>
  <c r="P39" i="1"/>
  <c r="F37" i="1"/>
  <c r="M16" i="7"/>
  <c r="O40" i="5"/>
  <c r="P36" i="5" s="1"/>
  <c r="F25" i="1"/>
  <c r="F43" i="1"/>
  <c r="F44" i="1"/>
  <c r="F24" i="7"/>
  <c r="C25" i="1"/>
  <c r="C22" i="7"/>
  <c r="C23" i="7"/>
  <c r="C40" i="1"/>
  <c r="C44" i="1"/>
  <c r="Z25" i="6"/>
  <c r="Z25" i="4"/>
  <c r="O40" i="1"/>
  <c r="P36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8" i="6"/>
  <c r="O34" i="7"/>
  <c r="F34" i="6"/>
  <c r="P38" i="6"/>
  <c r="F39" i="6"/>
  <c r="AB18" i="7"/>
  <c r="AB19" i="7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4" i="5"/>
  <c r="O39" i="7"/>
  <c r="Z21" i="7"/>
  <c r="Z25" i="7" s="1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F44" i="7" s="1"/>
  <c r="D46" i="7"/>
  <c r="M14" i="7"/>
  <c r="L34" i="7"/>
  <c r="L38" i="7"/>
  <c r="B46" i="7"/>
  <c r="H15" i="7"/>
  <c r="H19" i="7"/>
  <c r="H16" i="7"/>
  <c r="H20" i="7"/>
  <c r="L35" i="7"/>
  <c r="H13" i="7"/>
  <c r="H14" i="7"/>
  <c r="H18" i="7"/>
  <c r="H24" i="7"/>
  <c r="P36" i="6" l="1"/>
  <c r="P34" i="6"/>
  <c r="M34" i="6"/>
  <c r="M40" i="6" s="1"/>
  <c r="P35" i="5"/>
  <c r="C42" i="7"/>
  <c r="C44" i="7"/>
  <c r="P35" i="1"/>
  <c r="P34" i="1"/>
  <c r="P37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C46" i="6"/>
  <c r="C46" i="5"/>
  <c r="F25" i="7"/>
  <c r="F46" i="5"/>
  <c r="M40" i="5"/>
  <c r="P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6" l="1"/>
  <c r="P40" i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<sst xmlns="http://schemas.openxmlformats.org/spreadsheetml/2006/main" count="465" uniqueCount="65">
  <si>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</si>
  <si>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</si>
  <si>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</si>
  <si>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</si>
  <si>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</si>
  <si>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</si>
  <si>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</si>
  <si>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</si>
  <si>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</si>
  <si>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</si>
  <si>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</si>
  <si>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</si>
  <si>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</si>
  <si>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</si>
  <si>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</si>
  <si>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</si>
  <si>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</si>
  <si>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</si>
  <si>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</si>
  <si>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</si>
  <si>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</si>
  <si>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</si>
  <si>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</si>
  <si>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</si>
  <si>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</si>
  <si>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</si>
  <si>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</si>
  <si>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</si>
  <si>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</si>
  <si>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</si>
  <si>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</si>
  <si>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</si>
  <si>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</si>
  <si>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</si>
  <si>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</si>
  <si>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</si>
  <si>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</si>
  <si>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</si>
  <si>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</si>
  <si>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</si>
  <si>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</si>
  <si>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</si>
  <si>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</si>
  <si>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</si>
  <si>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</si>
  <si>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</si>
  <si>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</si>
  <si>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</si>
  <si>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</si>
  <si>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</si>
  <si>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</si>
  <si>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</si>
  <si>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</si>
  <si>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</si>
  <si>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</si>
  <si>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</si>
  <si>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</si>
  <si>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</si>
  <si>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</si>
  <si>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</si>
  <si>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</si>
  <si>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</si>
  <si>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</si>
  <si>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https://bcnroc.ajuntament.barcelona.cat/jspui/bitstream/11703/117122/5/GM_Pressupost_2020.pdf</t>
  </si>
  <si>
    <t>INSTITUT MUNICIPAL DE SERVEIS SOCIALS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</si>
</sst>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2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0" borderId="0"/>
    <xf numFmtId="0" fontId="51" fillId="0" borderId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14" fontId="45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62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rmal 4" xfId="60"/>
    <cellStyle name="Normal 5" xfId="61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2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77</c:v>
                </c:pt>
                <c:pt idx="7">
                  <c:v>62</c:v>
                </c:pt>
                <c:pt idx="8">
                  <c:v>128</c:v>
                </c:pt>
                <c:pt idx="9">
                  <c:v>0</c:v>
                </c:pt>
                <c:pt idx="10">
                  <c:v>32</c:v>
                </c:pt>
                <c:pt idx="11">
                  <c:v>210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2"/>
                <c:pt idx="0">
                  <c:v>224103363.56999999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13026060.389999999</c:v>
                </c:pt>
                <c:pt idx="7">
                  <c:v>725788.42999999993</c:v>
                </c:pt>
                <c:pt idx="8">
                  <c:v>101176.56</c:v>
                </c:pt>
                <c:pt idx="9">
                  <c:v>0</c:v>
                </c:pt>
                <c:pt idx="10">
                  <c:v>229882.98</c:v>
                </c:pt>
                <c:pt idx="11">
                  <c:v>34564480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1</c:v>
                </c:pt>
                <c:pt idx="1">
                  <c:v>397</c:v>
                </c:pt>
                <c:pt idx="2">
                  <c:v>130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4003365.2</c:v>
                </c:pt>
                <c:pt idx="1">
                  <c:v>264629377.79999998</c:v>
                </c:pt>
                <c:pt idx="2">
                  <c:v>4118008.9299999997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D13" zoomScale="80" zoomScaleNormal="80" workbookViewId="0">
      <selection activeCell="L19" sqref="L19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x14ac:dyDescent="0.3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46</v>
      </c>
      <c r="C7" s="32"/>
      <c r="D7" s="32"/>
      <c r="E7" s="32"/>
      <c r="F7" s="32"/>
      <c r="G7" s="33"/>
      <c r="H7" s="73"/>
      <c r="I7" s="90" t="s">
        <v>52</v>
      </c>
      <c r="J7" s="102">
        <v>44012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64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4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29.95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8.950000000000003" customHeight="1" thickBot="1" x14ac:dyDescent="0.35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4" si="2">IF(G13,G13/$G$25,"")</f>
        <v>1.1363636363636364E-2</v>
      </c>
      <c r="I13" s="10">
        <v>1763586.15</v>
      </c>
      <c r="J13" s="11">
        <v>1939944.77</v>
      </c>
      <c r="K13" s="21">
        <f t="shared" ref="K13:K24" si="3">IF(J13,J13/$J$25,"")</f>
        <v>0.60294526072744903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16</v>
      </c>
      <c r="H19" s="20">
        <f t="shared" si="2"/>
        <v>0.18181818181818182</v>
      </c>
      <c r="I19" s="6">
        <v>607839.75</v>
      </c>
      <c r="J19" s="7">
        <v>735486.14</v>
      </c>
      <c r="K19" s="21">
        <f t="shared" si="3"/>
        <v>0.22859304517402582</v>
      </c>
      <c r="L19" s="2">
        <v>2</v>
      </c>
      <c r="M19" s="20">
        <f t="shared" si="4"/>
        <v>0.4</v>
      </c>
      <c r="N19" s="6">
        <v>32000</v>
      </c>
      <c r="O19" s="7">
        <v>38720</v>
      </c>
      <c r="P19" s="21">
        <f t="shared" si="5"/>
        <v>0.64388909010422957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27</v>
      </c>
      <c r="H20" s="66">
        <f t="shared" si="2"/>
        <v>0.30681818181818182</v>
      </c>
      <c r="I20" s="69">
        <v>267202.86</v>
      </c>
      <c r="J20" s="70">
        <v>323315.46000000002</v>
      </c>
      <c r="K20" s="67">
        <f t="shared" si="3"/>
        <v>0.10048818262332032</v>
      </c>
      <c r="L20" s="68">
        <v>1</v>
      </c>
      <c r="M20" s="66">
        <f t="shared" si="4"/>
        <v>0.2</v>
      </c>
      <c r="N20" s="69">
        <v>14999.99</v>
      </c>
      <c r="O20" s="69">
        <v>18149.990000000002</v>
      </c>
      <c r="P20" s="67">
        <f t="shared" si="5"/>
        <v>0.30182284469268766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3">
      <c r="A21" s="95" t="s">
        <v>57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17</v>
      </c>
      <c r="H21" s="20">
        <f t="shared" si="2"/>
        <v>0.19318181818181818</v>
      </c>
      <c r="I21" s="98">
        <v>5569.18</v>
      </c>
      <c r="J21" s="98">
        <v>6738.71</v>
      </c>
      <c r="K21" s="21">
        <f t="shared" si="3"/>
        <v>2.0944272851214562E-3</v>
      </c>
      <c r="L21" s="2">
        <v>2</v>
      </c>
      <c r="M21" s="20">
        <f t="shared" si="4"/>
        <v>0.4</v>
      </c>
      <c r="N21" s="6">
        <v>2698.01</v>
      </c>
      <c r="O21" s="7">
        <v>3264.59</v>
      </c>
      <c r="P21" s="21">
        <f t="shared" si="5"/>
        <v>5.4288065203082818E-2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27</v>
      </c>
      <c r="H23" s="20">
        <f t="shared" si="2"/>
        <v>0.30681818181818182</v>
      </c>
      <c r="I23" s="98">
        <v>211962.5</v>
      </c>
      <c r="J23" s="98">
        <v>211962.5</v>
      </c>
      <c r="K23" s="21">
        <f t="shared" si="3"/>
        <v>6.587908419008337E-2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.049999999999997" customHeight="1" thickBot="1" x14ac:dyDescent="0.4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88</v>
      </c>
      <c r="H25" s="17">
        <f t="shared" si="12"/>
        <v>1</v>
      </c>
      <c r="I25" s="18">
        <f t="shared" si="12"/>
        <v>2856160.44</v>
      </c>
      <c r="J25" s="18">
        <f t="shared" si="12"/>
        <v>3217447.58</v>
      </c>
      <c r="K25" s="19">
        <f t="shared" si="12"/>
        <v>0.99999999999999989</v>
      </c>
      <c r="L25" s="16">
        <f t="shared" si="12"/>
        <v>5</v>
      </c>
      <c r="M25" s="17">
        <f t="shared" si="12"/>
        <v>1</v>
      </c>
      <c r="N25" s="18">
        <f t="shared" si="12"/>
        <v>49698</v>
      </c>
      <c r="O25" s="18">
        <f t="shared" si="12"/>
        <v>60134.58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25">
      <c r="B26" s="26"/>
      <c r="H26" s="26"/>
      <c r="N26" s="26"/>
    </row>
    <row r="27" spans="1:31" s="49" customFormat="1" ht="34.4" customHeight="1" x14ac:dyDescent="0.3">
      <c r="A27" s="150" t="s">
        <v>61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1" t="s">
        <v>63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2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3">
      <c r="A34" s="41" t="s">
        <v>25</v>
      </c>
      <c r="B34" s="9">
        <f t="shared" ref="B34:B45" si="13">B13+G13+L13+Q13+AA13+V13</f>
        <v>1</v>
      </c>
      <c r="C34" s="8">
        <f t="shared" ref="C34:C43" si="14">IF(B34,B34/$B$46,"")</f>
        <v>1.0752688172043012E-2</v>
      </c>
      <c r="D34" s="10">
        <f t="shared" ref="D34:D45" si="15">D13+I13+N13+S13+AC13+X13</f>
        <v>1763586.15</v>
      </c>
      <c r="E34" s="11">
        <f t="shared" ref="E34:E45" si="16">E13+J13+O13+T13+AD13+Y13</f>
        <v>1939944.77</v>
      </c>
      <c r="F34" s="21">
        <f t="shared" ref="F34:F43" si="17">IF(E34,E34/$E$46,"")</f>
        <v>0.59188288051946192</v>
      </c>
      <c r="J34" s="107" t="s">
        <v>3</v>
      </c>
      <c r="K34" s="108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29.95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3" t="s">
        <v>1</v>
      </c>
      <c r="K35" s="104"/>
      <c r="L35" s="60">
        <f>G25</f>
        <v>88</v>
      </c>
      <c r="M35" s="8">
        <f t="shared" si="18"/>
        <v>0.94623655913978499</v>
      </c>
      <c r="N35" s="61">
        <f>I25</f>
        <v>2856160.44</v>
      </c>
      <c r="O35" s="61">
        <f>J25</f>
        <v>3217447.58</v>
      </c>
      <c r="P35" s="59">
        <f t="shared" si="19"/>
        <v>0.98165276198598783</v>
      </c>
    </row>
    <row r="36" spans="1:33" ht="29.95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3" t="s">
        <v>2</v>
      </c>
      <c r="K36" s="104"/>
      <c r="L36" s="60">
        <f>L25</f>
        <v>5</v>
      </c>
      <c r="M36" s="8">
        <f t="shared" si="18"/>
        <v>5.3763440860215055E-2</v>
      </c>
      <c r="N36" s="61">
        <f>N25</f>
        <v>49698</v>
      </c>
      <c r="O36" s="61">
        <f>O25</f>
        <v>60134.58</v>
      </c>
      <c r="P36" s="59">
        <f t="shared" si="19"/>
        <v>1.8347238014012134E-2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3" t="s">
        <v>34</v>
      </c>
      <c r="K37" s="104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3" t="s">
        <v>5</v>
      </c>
      <c r="K38" s="104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3" t="s">
        <v>4</v>
      </c>
      <c r="K39" s="104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13"/>
        <v>18</v>
      </c>
      <c r="C40" s="8">
        <f t="shared" si="14"/>
        <v>0.19354838709677419</v>
      </c>
      <c r="D40" s="13">
        <f t="shared" si="15"/>
        <v>639839.75</v>
      </c>
      <c r="E40" s="23">
        <f t="shared" si="16"/>
        <v>774206.14</v>
      </c>
      <c r="F40" s="21">
        <f t="shared" si="17"/>
        <v>0.23621258055663813</v>
      </c>
      <c r="G40" s="25"/>
      <c r="J40" s="105" t="s">
        <v>0</v>
      </c>
      <c r="K40" s="106"/>
      <c r="L40" s="83">
        <f>SUM(L34:L39)</f>
        <v>93</v>
      </c>
      <c r="M40" s="17">
        <f>SUM(M34:M39)</f>
        <v>1</v>
      </c>
      <c r="N40" s="84">
        <f>SUM(N34:N39)</f>
        <v>2905858.44</v>
      </c>
      <c r="O40" s="85">
        <f>SUM(O34:O39)</f>
        <v>3277582.16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13"/>
        <v>28</v>
      </c>
      <c r="C41" s="8">
        <f t="shared" si="14"/>
        <v>0.30107526881720431</v>
      </c>
      <c r="D41" s="13">
        <f t="shared" si="15"/>
        <v>282202.84999999998</v>
      </c>
      <c r="E41" s="23">
        <f t="shared" si="16"/>
        <v>341465.45</v>
      </c>
      <c r="F41" s="21">
        <f t="shared" si="17"/>
        <v>0.1041821175887777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95" t="s">
        <v>56</v>
      </c>
      <c r="B42" s="12">
        <f t="shared" si="13"/>
        <v>19</v>
      </c>
      <c r="C42" s="8">
        <f t="shared" si="14"/>
        <v>0.20430107526881722</v>
      </c>
      <c r="D42" s="13">
        <f t="shared" si="15"/>
        <v>8267.19</v>
      </c>
      <c r="E42" s="14">
        <f t="shared" si="16"/>
        <v>10003.299999999999</v>
      </c>
      <c r="F42" s="21">
        <f t="shared" si="17"/>
        <v>3.0520363828194621E-3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13"/>
        <v>27</v>
      </c>
      <c r="C44" s="8">
        <f t="shared" ref="C44" si="20">IF(B44,B44/$B$46,"")</f>
        <v>0.29032258064516131</v>
      </c>
      <c r="D44" s="13">
        <f t="shared" si="15"/>
        <v>211962.5</v>
      </c>
      <c r="E44" s="14">
        <f t="shared" si="16"/>
        <v>211962.5</v>
      </c>
      <c r="F44" s="21">
        <f t="shared" ref="F44" si="21">IF(E44,E44/$E$46,"")</f>
        <v>6.4670384952302762E-2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7" t="s">
        <v>62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93</v>
      </c>
      <c r="C46" s="17">
        <f>SUM(C34:C45)</f>
        <v>1</v>
      </c>
      <c r="D46" s="18">
        <f>SUM(D34:D45)</f>
        <v>2905858.44</v>
      </c>
      <c r="E46" s="18">
        <f>SUM(E34:E45)</f>
        <v>3277582.16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 formatCells="0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F13:F17" unlockedFormula="1"/>
    <ignoredError sqref="C45 M34:M39 C34:C42 C43:C4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B16" zoomScale="80" zoomScaleNormal="80" workbookViewId="0">
      <selection activeCell="N19" sqref="N19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47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3" t="str">
        <f>'CONTRACTACIO 1r TR 2020'!B8</f>
        <v>INSTITUT MUNICIPAL DE SERVEIS SOCIALS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29.95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8.950000000000003" customHeight="1" thickBot="1" x14ac:dyDescent="0.35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18</v>
      </c>
      <c r="H19" s="20">
        <f t="shared" si="2"/>
        <v>0.19780219780219779</v>
      </c>
      <c r="I19" s="6">
        <v>915145.29</v>
      </c>
      <c r="J19" s="7">
        <v>1107325.8</v>
      </c>
      <c r="K19" s="21">
        <f t="shared" si="3"/>
        <v>8.5884147416827553E-2</v>
      </c>
      <c r="L19" s="2">
        <v>1</v>
      </c>
      <c r="M19" s="20">
        <f t="shared" si="4"/>
        <v>1.4084507042253521E-2</v>
      </c>
      <c r="N19" s="6">
        <v>48400</v>
      </c>
      <c r="O19" s="7">
        <v>58564</v>
      </c>
      <c r="P19" s="21">
        <f t="shared" si="5"/>
        <v>2.1496166991610034E-2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</v>
      </c>
      <c r="H20" s="66">
        <f t="shared" si="2"/>
        <v>2.197802197802198E-2</v>
      </c>
      <c r="I20" s="69">
        <v>19132.22</v>
      </c>
      <c r="J20" s="70">
        <v>23149.99</v>
      </c>
      <c r="K20" s="21">
        <f t="shared" si="3"/>
        <v>1.7955123540498053E-3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18</v>
      </c>
      <c r="H21" s="20">
        <f t="shared" si="2"/>
        <v>0.19780219780219779</v>
      </c>
      <c r="I21" s="6">
        <v>9162.83</v>
      </c>
      <c r="J21" s="7">
        <v>11087.02</v>
      </c>
      <c r="K21" s="21">
        <f t="shared" si="3"/>
        <v>8.5990885437087759E-4</v>
      </c>
      <c r="L21" s="2">
        <v>4</v>
      </c>
      <c r="M21" s="20">
        <f t="shared" si="4"/>
        <v>5.6338028169014086E-2</v>
      </c>
      <c r="N21" s="6">
        <v>2600.4</v>
      </c>
      <c r="O21" s="7">
        <v>3146.49</v>
      </c>
      <c r="P21" s="21">
        <f t="shared" si="5"/>
        <v>1.1549326288749239E-3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>
        <v>53</v>
      </c>
      <c r="H24" s="66">
        <f t="shared" ref="H24" si="23">IF(G24,G24/$G$25,"")</f>
        <v>0.58241758241758246</v>
      </c>
      <c r="I24" s="69">
        <v>11148428.01</v>
      </c>
      <c r="J24" s="70">
        <v>11751687.380000001</v>
      </c>
      <c r="K24" s="67">
        <f t="shared" ref="K24" si="24">IF(J24,J24/$J$25,"")</f>
        <v>0.91146043137475175</v>
      </c>
      <c r="L24" s="68">
        <v>66</v>
      </c>
      <c r="M24" s="66">
        <f t="shared" ref="M24" si="25">IF(L24,L24/$L$25,"")</f>
        <v>0.92957746478873238</v>
      </c>
      <c r="N24" s="69">
        <v>2242601.69</v>
      </c>
      <c r="O24" s="70">
        <v>2662682.19</v>
      </c>
      <c r="P24" s="67">
        <f t="shared" ref="P24" si="26">IF(O24,O24/$O$25,"")</f>
        <v>0.97734890037951494</v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.049999999999997" customHeight="1" thickBot="1" x14ac:dyDescent="0.4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91</v>
      </c>
      <c r="H25" s="17">
        <f t="shared" si="32"/>
        <v>1</v>
      </c>
      <c r="I25" s="18">
        <f t="shared" si="32"/>
        <v>12091868.35</v>
      </c>
      <c r="J25" s="18">
        <f t="shared" si="32"/>
        <v>12893250.190000001</v>
      </c>
      <c r="K25" s="19">
        <f t="shared" si="32"/>
        <v>1</v>
      </c>
      <c r="L25" s="16">
        <f t="shared" si="32"/>
        <v>71</v>
      </c>
      <c r="M25" s="17">
        <f t="shared" si="32"/>
        <v>1</v>
      </c>
      <c r="N25" s="18">
        <f t="shared" si="32"/>
        <v>2293602.09</v>
      </c>
      <c r="O25" s="18">
        <f t="shared" si="32"/>
        <v>2724392.68</v>
      </c>
      <c r="P25" s="19">
        <f t="shared" si="32"/>
        <v>0.99999999999999989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4" customHeight="1" x14ac:dyDescent="0.3">
      <c r="A27" s="150" t="s">
        <v>60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1" t="s">
        <v>63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2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35"/>
      <c r="C32" s="136"/>
      <c r="D32" s="136"/>
      <c r="E32" s="136"/>
      <c r="F32" s="137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7" t="s">
        <v>3</v>
      </c>
      <c r="K34" s="108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29.95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3" t="s">
        <v>1</v>
      </c>
      <c r="K35" s="104"/>
      <c r="L35" s="60">
        <f>G25</f>
        <v>91</v>
      </c>
      <c r="M35" s="8">
        <f t="shared" si="38"/>
        <v>0.56172839506172845</v>
      </c>
      <c r="N35" s="61">
        <f>I25</f>
        <v>12091868.35</v>
      </c>
      <c r="O35" s="61">
        <f>J25</f>
        <v>12893250.190000001</v>
      </c>
      <c r="P35" s="59">
        <f t="shared" si="39"/>
        <v>0.82555673076419889</v>
      </c>
    </row>
    <row r="36" spans="1:33" ht="29.95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3" t="s">
        <v>2</v>
      </c>
      <c r="K36" s="104"/>
      <c r="L36" s="60">
        <f>L25</f>
        <v>71</v>
      </c>
      <c r="M36" s="8">
        <f t="shared" si="38"/>
        <v>0.43827160493827161</v>
      </c>
      <c r="N36" s="61">
        <f>N25</f>
        <v>2293602.09</v>
      </c>
      <c r="O36" s="61">
        <f>O25</f>
        <v>2724392.68</v>
      </c>
      <c r="P36" s="59">
        <f t="shared" si="39"/>
        <v>0.17444326923580114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3" t="s">
        <v>34</v>
      </c>
      <c r="K37" s="104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3" t="s">
        <v>5</v>
      </c>
      <c r="K38" s="104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3" t="s">
        <v>4</v>
      </c>
      <c r="K39" s="104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3"/>
        <v>19</v>
      </c>
      <c r="C40" s="8">
        <f t="shared" si="34"/>
        <v>0.11728395061728394</v>
      </c>
      <c r="D40" s="13">
        <f t="shared" si="35"/>
        <v>963545.29</v>
      </c>
      <c r="E40" s="23">
        <f t="shared" si="36"/>
        <v>1165889.8</v>
      </c>
      <c r="F40" s="21">
        <f t="shared" si="37"/>
        <v>7.4652097611961843E-2</v>
      </c>
      <c r="G40" s="25"/>
      <c r="J40" s="105" t="s">
        <v>0</v>
      </c>
      <c r="K40" s="106"/>
      <c r="L40" s="83">
        <f>SUM(L34:L39)</f>
        <v>162</v>
      </c>
      <c r="M40" s="17">
        <f>SUM(M34:M39)</f>
        <v>1</v>
      </c>
      <c r="N40" s="84">
        <f>SUM(N34:N39)</f>
        <v>14385470.439999999</v>
      </c>
      <c r="O40" s="85">
        <f>SUM(O34:O39)</f>
        <v>15617642.870000001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3"/>
        <v>2</v>
      </c>
      <c r="C41" s="8">
        <f t="shared" si="34"/>
        <v>1.2345679012345678E-2</v>
      </c>
      <c r="D41" s="13">
        <f t="shared" si="35"/>
        <v>19132.22</v>
      </c>
      <c r="E41" s="23">
        <f t="shared" si="36"/>
        <v>23149.99</v>
      </c>
      <c r="F41" s="21">
        <f t="shared" si="37"/>
        <v>1.4822973090560881E-3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46" t="s">
        <v>32</v>
      </c>
      <c r="B42" s="12">
        <f t="shared" si="33"/>
        <v>22</v>
      </c>
      <c r="C42" s="8">
        <f t="shared" si="34"/>
        <v>0.13580246913580246</v>
      </c>
      <c r="D42" s="13">
        <f t="shared" si="35"/>
        <v>11763.23</v>
      </c>
      <c r="E42" s="14">
        <f t="shared" si="36"/>
        <v>14233.51</v>
      </c>
      <c r="F42" s="21">
        <f t="shared" si="37"/>
        <v>9.1137376609764923E-4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4" t="s">
        <v>62</v>
      </c>
      <c r="B45" s="12">
        <f t="shared" si="33"/>
        <v>119</v>
      </c>
      <c r="C45" s="8">
        <f t="shared" si="34"/>
        <v>0.73456790123456794</v>
      </c>
      <c r="D45" s="13">
        <f t="shared" si="35"/>
        <v>13391029.699999999</v>
      </c>
      <c r="E45" s="14">
        <f t="shared" si="36"/>
        <v>14414369.57</v>
      </c>
      <c r="F45" s="21">
        <f>IF(E45,E45/$E$46,"")</f>
        <v>0.92295423131288434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162</v>
      </c>
      <c r="C46" s="17">
        <f>SUM(C34:C45)</f>
        <v>1</v>
      </c>
      <c r="D46" s="18">
        <f>SUM(D34:D45)</f>
        <v>14385470.439999999</v>
      </c>
      <c r="E46" s="18">
        <f>SUM(E34:E45)</f>
        <v>15617642.870000001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  <ignoredError sqref="B8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6" zoomScale="80" zoomScaleNormal="80" workbookViewId="0">
      <selection activeCell="K19" sqref="K19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48</v>
      </c>
      <c r="C7" s="32"/>
      <c r="D7" s="32"/>
      <c r="E7" s="32"/>
      <c r="F7" s="32"/>
      <c r="G7" s="33"/>
      <c r="H7" s="73"/>
      <c r="I7" s="90" t="s">
        <v>52</v>
      </c>
      <c r="J7" s="91">
        <v>44140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3" t="str">
        <f>'CONTRACTACIO 1r TR 2020'!B8</f>
        <v>INSTITUT MUNICIPAL DE SERVEIS SOCIALS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4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29.95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8.950000000000003" customHeight="1" thickBot="1" x14ac:dyDescent="0.35">
      <c r="A12" s="145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3" si="2">IF(G13,G13/$G$25,"")</f>
        <v>4.4117647058823532E-2</v>
      </c>
      <c r="I13" s="5">
        <v>2337801.52</v>
      </c>
      <c r="J13" s="5">
        <v>2337801.52</v>
      </c>
      <c r="K13" s="21">
        <f t="shared" ref="K13:K23" si="3">IF(J13,J13/$J$25,"")</f>
        <v>0.38333448051023938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20</v>
      </c>
      <c r="H19" s="20">
        <f t="shared" si="2"/>
        <v>0.29411764705882354</v>
      </c>
      <c r="I19" s="6">
        <v>728510.32384615391</v>
      </c>
      <c r="J19" s="7">
        <v>756795.68</v>
      </c>
      <c r="K19" s="21">
        <f t="shared" si="3"/>
        <v>0.12409345975837735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13</v>
      </c>
      <c r="H20" s="66">
        <f t="shared" si="2"/>
        <v>0.19117647058823528</v>
      </c>
      <c r="I20" s="69">
        <v>132976.20000000001</v>
      </c>
      <c r="J20" s="70">
        <v>158743.66</v>
      </c>
      <c r="K20" s="67">
        <f t="shared" si="3"/>
        <v>2.6029548667756051E-2</v>
      </c>
      <c r="L20" s="68">
        <v>4</v>
      </c>
      <c r="M20" s="66">
        <f t="shared" si="4"/>
        <v>0.17391304347826086</v>
      </c>
      <c r="N20" s="69">
        <v>34993.26</v>
      </c>
      <c r="O20" s="70">
        <v>42341.84</v>
      </c>
      <c r="P20" s="67">
        <f t="shared" si="5"/>
        <v>0.18507809943280004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16</v>
      </c>
      <c r="H21" s="20">
        <f t="shared" si="2"/>
        <v>0.23529411764705882</v>
      </c>
      <c r="I21" s="6">
        <v>8831.1157024793411</v>
      </c>
      <c r="J21" s="6">
        <v>10685.650000000001</v>
      </c>
      <c r="K21" s="21">
        <f t="shared" si="3"/>
        <v>1.7521496400020478E-3</v>
      </c>
      <c r="L21" s="2">
        <v>14</v>
      </c>
      <c r="M21" s="20">
        <f t="shared" si="4"/>
        <v>0.60869565217391308</v>
      </c>
      <c r="N21" s="6">
        <v>15756.636363636364</v>
      </c>
      <c r="O21" s="7">
        <v>19065.53</v>
      </c>
      <c r="P21" s="21">
        <f t="shared" si="5"/>
        <v>8.3336294716503403E-2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3</v>
      </c>
      <c r="H23" s="20">
        <f t="shared" si="2"/>
        <v>4.4117647058823532E-2</v>
      </c>
      <c r="I23" s="6">
        <v>13840</v>
      </c>
      <c r="J23" s="7">
        <v>13840</v>
      </c>
      <c r="K23" s="21">
        <f t="shared" si="3"/>
        <v>2.2693753789080062E-3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>
        <v>13</v>
      </c>
      <c r="H24" s="66">
        <f t="shared" ref="H24" si="13">IF(G24,G24/$G$25,"")</f>
        <v>0.19117647058823528</v>
      </c>
      <c r="I24" s="69">
        <v>2462596.0299999998</v>
      </c>
      <c r="J24" s="70">
        <v>2820727.9</v>
      </c>
      <c r="K24" s="67">
        <f t="shared" ref="K24" si="14">IF(J24,J24/$J$25,"")</f>
        <v>0.46252098604471714</v>
      </c>
      <c r="L24" s="68">
        <v>5</v>
      </c>
      <c r="M24" s="66">
        <f t="shared" ref="M24" si="15">IF(L24,L24/$L$25,"")</f>
        <v>0.21739130434782608</v>
      </c>
      <c r="N24" s="70">
        <v>138323.03</v>
      </c>
      <c r="O24" s="70">
        <v>167370.85999999999</v>
      </c>
      <c r="P24" s="67">
        <f t="shared" ref="P24" si="16">IF(O24,O24/$O$25,"")</f>
        <v>0.73158560585069654</v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.049999999999997" customHeight="1" thickBot="1" x14ac:dyDescent="0.4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68</v>
      </c>
      <c r="H25" s="17">
        <f t="shared" si="22"/>
        <v>0.99999999999999989</v>
      </c>
      <c r="I25" s="18">
        <f t="shared" si="22"/>
        <v>5684555.1895486331</v>
      </c>
      <c r="J25" s="18">
        <f t="shared" si="22"/>
        <v>6098594.4100000001</v>
      </c>
      <c r="K25" s="19">
        <f t="shared" si="22"/>
        <v>1</v>
      </c>
      <c r="L25" s="16">
        <f t="shared" si="22"/>
        <v>23</v>
      </c>
      <c r="M25" s="17">
        <f t="shared" si="22"/>
        <v>1</v>
      </c>
      <c r="N25" s="18">
        <f t="shared" si="22"/>
        <v>189072.92636363636</v>
      </c>
      <c r="O25" s="18">
        <f t="shared" si="22"/>
        <v>228778.22999999998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850000000000001" customHeight="1" x14ac:dyDescent="0.35">
      <c r="B26" s="26"/>
      <c r="H26" s="26"/>
      <c r="N26" s="26"/>
    </row>
    <row r="27" spans="1:31" s="49" customFormat="1" ht="34.4" customHeight="1" x14ac:dyDescent="0.3">
      <c r="A27" s="150" t="s">
        <v>60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5">
      <c r="A28" s="151" t="s">
        <v>63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2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25">
      <c r="A34" s="41" t="s">
        <v>25</v>
      </c>
      <c r="B34" s="9">
        <f t="shared" ref="B34:B45" si="23">B13+G13+L13+Q13+AA13+V13</f>
        <v>3</v>
      </c>
      <c r="C34" s="8">
        <f t="shared" ref="C34:C42" si="24">IF(B34,B34/$B$46,"")</f>
        <v>3.2967032967032968E-2</v>
      </c>
      <c r="D34" s="10">
        <f t="shared" ref="D34:D45" si="25">D13+I13+N13+S13+AC13+X13</f>
        <v>2337801.52</v>
      </c>
      <c r="E34" s="11">
        <f t="shared" ref="E34:E45" si="26">E13+J13+O13+T13+AD13+Y13</f>
        <v>2337801.52</v>
      </c>
      <c r="F34" s="21">
        <f t="shared" ref="F34:F43" si="27">IF(E34,E34/$E$46,"")</f>
        <v>0.36947429099102336</v>
      </c>
      <c r="J34" s="107" t="s">
        <v>3</v>
      </c>
      <c r="K34" s="108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29.95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3" t="s">
        <v>1</v>
      </c>
      <c r="K35" s="104"/>
      <c r="L35" s="60">
        <f>G25</f>
        <v>68</v>
      </c>
      <c r="M35" s="8">
        <f>IF(L35,L35/$L$40,"")</f>
        <v>0.74725274725274726</v>
      </c>
      <c r="N35" s="61">
        <f>I25</f>
        <v>5684555.1895486331</v>
      </c>
      <c r="O35" s="61">
        <f>J25</f>
        <v>6098594.4100000001</v>
      </c>
      <c r="P35" s="59">
        <f>IF(O35,O35/$O$40,"")</f>
        <v>0.96384309206735763</v>
      </c>
    </row>
    <row r="36" spans="1:33" ht="29.95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3" t="s">
        <v>2</v>
      </c>
      <c r="K36" s="104"/>
      <c r="L36" s="60">
        <f>L25</f>
        <v>23</v>
      </c>
      <c r="M36" s="8">
        <f>IF(L36,L36/$L$40,"")</f>
        <v>0.25274725274725274</v>
      </c>
      <c r="N36" s="61">
        <f>N25</f>
        <v>189072.92636363636</v>
      </c>
      <c r="O36" s="61">
        <f>O25</f>
        <v>228778.22999999998</v>
      </c>
      <c r="P36" s="59">
        <f>IF(O36,O36/$O$40,"")</f>
        <v>3.615690793264232E-2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3" t="s">
        <v>34</v>
      </c>
      <c r="K37" s="104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3" t="s">
        <v>5</v>
      </c>
      <c r="K38" s="104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3" t="s">
        <v>4</v>
      </c>
      <c r="K39" s="104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23"/>
        <v>20</v>
      </c>
      <c r="C40" s="8">
        <f t="shared" si="24"/>
        <v>0.21978021978021978</v>
      </c>
      <c r="D40" s="13">
        <f t="shared" si="25"/>
        <v>728510.32384615391</v>
      </c>
      <c r="E40" s="23">
        <f t="shared" si="26"/>
        <v>756795.68</v>
      </c>
      <c r="F40" s="21">
        <f t="shared" si="27"/>
        <v>0.11960662395885063</v>
      </c>
      <c r="G40" s="25"/>
      <c r="J40" s="105" t="s">
        <v>0</v>
      </c>
      <c r="K40" s="106"/>
      <c r="L40" s="83">
        <f>SUM(L34:L39)</f>
        <v>91</v>
      </c>
      <c r="M40" s="17">
        <f>SUM(M34:M39)</f>
        <v>1</v>
      </c>
      <c r="N40" s="84">
        <f>SUM(N34:N39)</f>
        <v>5873628.1159122698</v>
      </c>
      <c r="O40" s="85">
        <f>SUM(O34:O39)</f>
        <v>6327372.6400000006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23"/>
        <v>17</v>
      </c>
      <c r="C41" s="8">
        <f t="shared" si="24"/>
        <v>0.18681318681318682</v>
      </c>
      <c r="D41" s="13">
        <f t="shared" si="25"/>
        <v>167969.46000000002</v>
      </c>
      <c r="E41" s="23">
        <f t="shared" si="26"/>
        <v>201085.5</v>
      </c>
      <c r="F41" s="21">
        <f t="shared" si="27"/>
        <v>3.1780252474587933E-2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46" t="s">
        <v>32</v>
      </c>
      <c r="B42" s="12">
        <f t="shared" si="23"/>
        <v>30</v>
      </c>
      <c r="C42" s="8">
        <f t="shared" si="24"/>
        <v>0.32967032967032966</v>
      </c>
      <c r="D42" s="13">
        <f t="shared" si="25"/>
        <v>24587.752066115703</v>
      </c>
      <c r="E42" s="14">
        <f t="shared" si="26"/>
        <v>29751.18</v>
      </c>
      <c r="F42" s="21">
        <f t="shared" si="27"/>
        <v>4.7019800622964411E-3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23"/>
        <v>3</v>
      </c>
      <c r="C44" s="8">
        <f t="shared" si="30"/>
        <v>3.2967032967032968E-2</v>
      </c>
      <c r="D44" s="13">
        <f t="shared" si="25"/>
        <v>13840</v>
      </c>
      <c r="E44" s="14">
        <f t="shared" si="26"/>
        <v>13840</v>
      </c>
      <c r="F44" s="21">
        <f t="shared" ref="F44" si="31">IF(E44,E44/$E$46,"")</f>
        <v>2.187321782268224E-3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7" t="s">
        <v>62</v>
      </c>
      <c r="B45" s="12">
        <f t="shared" si="23"/>
        <v>18</v>
      </c>
      <c r="C45" s="8">
        <f t="shared" ref="C45" si="32">IF(B45,B45/$B$46,"")</f>
        <v>0.19780219780219779</v>
      </c>
      <c r="D45" s="13">
        <f t="shared" si="25"/>
        <v>2600919.0599999996</v>
      </c>
      <c r="E45" s="14">
        <f t="shared" si="26"/>
        <v>2988098.76</v>
      </c>
      <c r="F45" s="21">
        <f t="shared" ref="F45" si="33">IF(E45,E45/$E$46,"")</f>
        <v>0.47224953073097325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91</v>
      </c>
      <c r="C46" s="17">
        <f>SUM(C34:C45)</f>
        <v>0.99999999999999989</v>
      </c>
      <c r="D46" s="18">
        <f>SUM(D34:D45)</f>
        <v>5873628.1159122698</v>
      </c>
      <c r="E46" s="18">
        <f>SUM(E34:E45)</f>
        <v>6327372.6400000006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zoomScale="85" zoomScaleNormal="85" workbookViewId="0">
      <selection activeCell="C4" sqref="C4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49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3" t="str">
        <f>'CONTRACTACIO 1r TR 2020'!B8</f>
        <v>INSTITUT MUNICIPAL DE SERVEIS SOCIALS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29.95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8.950000000000003" customHeight="1" thickBot="1" x14ac:dyDescent="0.35">
      <c r="A12" s="145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1</v>
      </c>
      <c r="C13" s="20">
        <f t="shared" ref="C13:C21" si="0">IF(B13,B13/$B$25,"")</f>
        <v>1</v>
      </c>
      <c r="D13" s="4">
        <v>3308566.28</v>
      </c>
      <c r="E13" s="5">
        <v>4003365.2</v>
      </c>
      <c r="F13" s="21">
        <f t="shared" ref="F13:F24" si="1">IF(E13,E13/$E$25,"")</f>
        <v>1</v>
      </c>
      <c r="G13" s="1">
        <v>14</v>
      </c>
      <c r="H13" s="20">
        <f t="shared" ref="H13:H21" si="2">IF(G13,G13/$G$25,"")</f>
        <v>9.3333333333333338E-2</v>
      </c>
      <c r="I13" s="4">
        <v>208344181.09999999</v>
      </c>
      <c r="J13" s="5">
        <v>215822252.08000001</v>
      </c>
      <c r="K13" s="21">
        <f t="shared" ref="K13:K21" si="3">IF(J13,J13/$J$25,"")</f>
        <v>0.89028205533392635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17</v>
      </c>
      <c r="H19" s="20">
        <f t="shared" si="2"/>
        <v>0.11333333333333333</v>
      </c>
      <c r="I19" s="6">
        <v>9224264.6600000001</v>
      </c>
      <c r="J19" s="7">
        <v>10193906.1</v>
      </c>
      <c r="K19" s="21">
        <f t="shared" si="3"/>
        <v>4.2050583696184404E-2</v>
      </c>
      <c r="L19" s="2">
        <v>3</v>
      </c>
      <c r="M19" s="20">
        <f>IF(L19,L19/$L$25,"")</f>
        <v>9.6774193548387094E-2</v>
      </c>
      <c r="N19" s="6">
        <v>111787.33</v>
      </c>
      <c r="O19" s="7">
        <v>135262.67000000001</v>
      </c>
      <c r="P19" s="21">
        <f>IF(O19,O19/$O$25,"")</f>
        <v>0.1224425172424556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14</v>
      </c>
      <c r="H20" s="66">
        <f t="shared" si="2"/>
        <v>9.3333333333333338E-2</v>
      </c>
      <c r="I20" s="69">
        <v>131421.70000000001</v>
      </c>
      <c r="J20" s="70">
        <v>155187.49</v>
      </c>
      <c r="K20" s="67">
        <f t="shared" si="3"/>
        <v>6.4015937294593873E-4</v>
      </c>
      <c r="L20" s="68">
        <v>1</v>
      </c>
      <c r="M20" s="66">
        <f>IF(L20,L20/$L$25,"")</f>
        <v>3.2258064516129031E-2</v>
      </c>
      <c r="N20" s="69">
        <v>4049.59</v>
      </c>
      <c r="O20" s="70">
        <v>4900</v>
      </c>
      <c r="P20" s="67">
        <f>IF(O20,O20/$O$25,"")</f>
        <v>4.4355795615156233E-3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45</v>
      </c>
      <c r="H21" s="20">
        <f t="shared" si="2"/>
        <v>0.3</v>
      </c>
      <c r="I21" s="6">
        <v>33543.06</v>
      </c>
      <c r="J21" s="7">
        <v>35520.82</v>
      </c>
      <c r="K21" s="21">
        <f t="shared" si="3"/>
        <v>1.4652589495277977E-4</v>
      </c>
      <c r="L21" s="2">
        <v>12</v>
      </c>
      <c r="M21" s="20">
        <f>IF(L21,L21/$L$25,"")</f>
        <v>0.38709677419354838</v>
      </c>
      <c r="N21" s="6">
        <v>10371.43</v>
      </c>
      <c r="O21" s="7">
        <v>11667.75</v>
      </c>
      <c r="P21" s="21">
        <f>IF(O21,O21/$O$25,"")</f>
        <v>1.0561884373239573E-2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>
        <v>2</v>
      </c>
      <c r="H23" s="20">
        <f t="shared" si="11"/>
        <v>1.3333333333333334E-2</v>
      </c>
      <c r="I23" s="6">
        <v>4080.48</v>
      </c>
      <c r="J23" s="7">
        <v>4080.48</v>
      </c>
      <c r="K23" s="21">
        <f t="shared" si="12"/>
        <v>1.6832268619838135E-5</v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>
        <v>58</v>
      </c>
      <c r="H24" s="66">
        <f t="shared" ref="H24" si="21">IF(G24,G24/$G$25,"")</f>
        <v>0.38666666666666666</v>
      </c>
      <c r="I24" s="69">
        <v>15291755.199999999</v>
      </c>
      <c r="J24" s="70">
        <v>16209138.65</v>
      </c>
      <c r="K24" s="67">
        <f t="shared" ref="K24" si="22">IF(J24,J24/$J$25,"")</f>
        <v>6.6863843433370707E-2</v>
      </c>
      <c r="L24" s="68">
        <v>15</v>
      </c>
      <c r="M24" s="66">
        <f t="shared" ref="M24" si="23">IF(L24,L24/$L$25,"")</f>
        <v>0.4838709677419355</v>
      </c>
      <c r="N24" s="69">
        <v>814952.15</v>
      </c>
      <c r="O24" s="70">
        <v>952873.02</v>
      </c>
      <c r="P24" s="67">
        <f t="shared" ref="P24" si="24">IF(O24,O24/$O$25,"")</f>
        <v>0.86256001882278932</v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.049999999999997" customHeight="1" thickBot="1" x14ac:dyDescent="0.35">
      <c r="A25" s="82" t="s">
        <v>0</v>
      </c>
      <c r="B25" s="16">
        <f t="shared" ref="B25:AE25" si="30">SUM(B13:B24)</f>
        <v>1</v>
      </c>
      <c r="C25" s="17">
        <f t="shared" si="30"/>
        <v>1</v>
      </c>
      <c r="D25" s="18">
        <f t="shared" si="30"/>
        <v>3308566.28</v>
      </c>
      <c r="E25" s="18">
        <f t="shared" si="30"/>
        <v>4003365.2</v>
      </c>
      <c r="F25" s="19">
        <f t="shared" si="30"/>
        <v>1</v>
      </c>
      <c r="G25" s="16">
        <f t="shared" si="30"/>
        <v>150</v>
      </c>
      <c r="H25" s="17">
        <f t="shared" si="30"/>
        <v>1</v>
      </c>
      <c r="I25" s="18">
        <f t="shared" si="30"/>
        <v>233029246.19999996</v>
      </c>
      <c r="J25" s="18">
        <f t="shared" si="30"/>
        <v>242420085.62</v>
      </c>
      <c r="K25" s="19">
        <f t="shared" si="30"/>
        <v>1</v>
      </c>
      <c r="L25" s="16">
        <f t="shared" si="30"/>
        <v>31</v>
      </c>
      <c r="M25" s="17">
        <f t="shared" si="30"/>
        <v>1</v>
      </c>
      <c r="N25" s="18">
        <f t="shared" si="30"/>
        <v>941160.5</v>
      </c>
      <c r="O25" s="18">
        <f t="shared" si="30"/>
        <v>1104703.44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4" customHeight="1" x14ac:dyDescent="0.3">
      <c r="A27" s="150" t="s">
        <v>59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51" t="s">
        <v>63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2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3">
      <c r="A34" s="41" t="s">
        <v>25</v>
      </c>
      <c r="B34" s="9">
        <f t="shared" ref="B34:B42" si="31">B13+G13+L13+Q13+AA13+V13</f>
        <v>15</v>
      </c>
      <c r="C34" s="8">
        <f t="shared" ref="C34:C45" si="32">IF(B34,B34/$B$46,"")</f>
        <v>8.2417582417582416E-2</v>
      </c>
      <c r="D34" s="10">
        <f t="shared" ref="D34:D42" si="33">D13+I13+N13+S13+AC13+X13</f>
        <v>211652747.38</v>
      </c>
      <c r="E34" s="11">
        <f t="shared" ref="E34:E42" si="34">E13+J13+O13+T13+AD13+Y13</f>
        <v>219825617.28</v>
      </c>
      <c r="F34" s="21">
        <f t="shared" ref="F34:F42" si="35">IF(E34,E34/$E$46,"")</f>
        <v>0.88808328869571074</v>
      </c>
      <c r="J34" s="107" t="s">
        <v>3</v>
      </c>
      <c r="K34" s="108"/>
      <c r="L34" s="57">
        <f>B25</f>
        <v>1</v>
      </c>
      <c r="M34" s="8">
        <f t="shared" ref="M34:M39" si="36">IF(L34,L34/$L$40,"")</f>
        <v>5.4945054945054949E-3</v>
      </c>
      <c r="N34" s="58">
        <f>D25</f>
        <v>3308566.28</v>
      </c>
      <c r="O34" s="58">
        <f>E25</f>
        <v>4003365.2</v>
      </c>
      <c r="P34" s="59">
        <f t="shared" ref="P34:P39" si="37">IF(O34,O34/$O$40,"")</f>
        <v>1.6173373133930143E-2</v>
      </c>
    </row>
    <row r="35" spans="1:33" s="25" customFormat="1" ht="29.95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3" t="s">
        <v>1</v>
      </c>
      <c r="K35" s="104"/>
      <c r="L35" s="60">
        <f>G25</f>
        <v>150</v>
      </c>
      <c r="M35" s="8">
        <f t="shared" si="36"/>
        <v>0.82417582417582413</v>
      </c>
      <c r="N35" s="61">
        <f>I25</f>
        <v>233029246.19999996</v>
      </c>
      <c r="O35" s="61">
        <f>J25</f>
        <v>242420085.62</v>
      </c>
      <c r="P35" s="59">
        <f t="shared" si="37"/>
        <v>0.97936368630360104</v>
      </c>
    </row>
    <row r="36" spans="1:33" ht="29.95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3" t="s">
        <v>2</v>
      </c>
      <c r="K36" s="104"/>
      <c r="L36" s="60">
        <f>L25</f>
        <v>31</v>
      </c>
      <c r="M36" s="8">
        <f t="shared" si="36"/>
        <v>0.17032967032967034</v>
      </c>
      <c r="N36" s="61">
        <f>N25</f>
        <v>941160.5</v>
      </c>
      <c r="O36" s="61">
        <f>O25</f>
        <v>1104703.44</v>
      </c>
      <c r="P36" s="59">
        <f t="shared" si="37"/>
        <v>4.462940562468847E-3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3" t="s">
        <v>34</v>
      </c>
      <c r="K37" s="104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3" t="s">
        <v>5</v>
      </c>
      <c r="K38" s="104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3" t="s">
        <v>4</v>
      </c>
      <c r="K39" s="104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1"/>
        <v>20</v>
      </c>
      <c r="C40" s="8">
        <f t="shared" si="32"/>
        <v>0.10989010989010989</v>
      </c>
      <c r="D40" s="13">
        <f t="shared" si="33"/>
        <v>9336051.9900000002</v>
      </c>
      <c r="E40" s="23">
        <f t="shared" si="34"/>
        <v>10329168.77</v>
      </c>
      <c r="F40" s="21">
        <f t="shared" si="35"/>
        <v>4.1729268336685409E-2</v>
      </c>
      <c r="G40" s="25"/>
      <c r="J40" s="105" t="s">
        <v>0</v>
      </c>
      <c r="K40" s="106"/>
      <c r="L40" s="83">
        <f>SUM(L34:L39)</f>
        <v>182</v>
      </c>
      <c r="M40" s="17">
        <f>SUM(M34:M39)</f>
        <v>1</v>
      </c>
      <c r="N40" s="84">
        <f>SUM(N34:N39)</f>
        <v>237278972.97999996</v>
      </c>
      <c r="O40" s="85">
        <f>SUM(O34:O39)</f>
        <v>247528154.25999999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1"/>
        <v>15</v>
      </c>
      <c r="C41" s="8">
        <f t="shared" si="32"/>
        <v>8.2417582417582416E-2</v>
      </c>
      <c r="D41" s="13">
        <f t="shared" si="33"/>
        <v>135471.29</v>
      </c>
      <c r="E41" s="23">
        <f t="shared" si="34"/>
        <v>160087.49</v>
      </c>
      <c r="F41" s="21">
        <f t="shared" si="35"/>
        <v>6.4674457125328219E-4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46" t="s">
        <v>32</v>
      </c>
      <c r="B42" s="12">
        <f t="shared" si="31"/>
        <v>57</v>
      </c>
      <c r="C42" s="8">
        <f t="shared" si="32"/>
        <v>0.31318681318681318</v>
      </c>
      <c r="D42" s="13">
        <f t="shared" si="33"/>
        <v>43914.49</v>
      </c>
      <c r="E42" s="14">
        <f t="shared" si="34"/>
        <v>47188.57</v>
      </c>
      <c r="F42" s="21">
        <f t="shared" si="35"/>
        <v>1.9063920280532536E-4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38"/>
        <v>2</v>
      </c>
      <c r="C44" s="8">
        <f t="shared" si="32"/>
        <v>1.098901098901099E-2</v>
      </c>
      <c r="D44" s="13">
        <f t="shared" si="39"/>
        <v>4080.48</v>
      </c>
      <c r="E44" s="14">
        <f t="shared" si="40"/>
        <v>4080.48</v>
      </c>
      <c r="F44" s="21">
        <f>IF(E44,E44/$E$46,"")</f>
        <v>1.6484912644377104E-5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4" t="s">
        <v>62</v>
      </c>
      <c r="B45" s="12">
        <f t="shared" ref="B45" si="42">B24+G24+L24+Q24+AA24+V24</f>
        <v>73</v>
      </c>
      <c r="C45" s="8">
        <f t="shared" si="32"/>
        <v>0.40109890109890112</v>
      </c>
      <c r="D45" s="13">
        <f t="shared" ref="D45" si="43">D24+I24+N24+S24+AC24+X24</f>
        <v>16106707.35</v>
      </c>
      <c r="E45" s="14">
        <f t="shared" ref="E45" si="44">E24+J24+O24+T24+AD24+Y24</f>
        <v>17162011.670000002</v>
      </c>
      <c r="F45" s="21">
        <f>IF(E45,E45/$E$46,"")</f>
        <v>6.9333574280900881E-2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182</v>
      </c>
      <c r="C46" s="17">
        <f>SUM(C34:C45)</f>
        <v>0.99999999999999989</v>
      </c>
      <c r="D46" s="18">
        <f>SUM(D34:D45)</f>
        <v>237278972.97999999</v>
      </c>
      <c r="E46" s="18">
        <f>SUM(E34:E45)</f>
        <v>247528154.25999999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  <ignoredError sqref="B8" unlockedFormula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opLeftCell="A34" zoomScale="80" zoomScaleNormal="80" workbookViewId="0">
      <selection activeCell="I16" sqref="I16"/>
    </sheetView>
  </sheetViews>
  <sheetFormatPr defaultColWidth="9.109375" defaultRowHeight="15.05" x14ac:dyDescent="0.3"/>
  <cols>
    <col min="1" max="1" width="30.44140625" style="27" customWidth="1"/>
    <col min="2" max="2" width="11.109375" style="62" customWidth="1"/>
    <col min="3" max="3" width="10.5546875" style="27" customWidth="1"/>
    <col min="4" max="4" width="19.109375" style="27" customWidth="1"/>
    <col min="5" max="5" width="19.55468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21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x14ac:dyDescent="0.35">
      <c r="B4" s="26"/>
      <c r="H4" s="26"/>
      <c r="N4" s="26"/>
    </row>
    <row r="5" spans="1:31" s="25" customFormat="1" ht="30.8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3" t="str">
        <f>'CONTRACTACIO 1r TR 2020'!B8</f>
        <v>INSTITUT MUNICIPAL DE SERVEIS SOCIALS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52" t="s">
        <v>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</row>
    <row r="11" spans="1:31" ht="29.95" customHeight="1" thickBot="1" x14ac:dyDescent="0.35">
      <c r="A11" s="155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1" t="s">
        <v>4</v>
      </c>
      <c r="W11" s="122"/>
      <c r="X11" s="122"/>
      <c r="Y11" s="122"/>
      <c r="Z11" s="123"/>
      <c r="AA11" s="124" t="s">
        <v>5</v>
      </c>
      <c r="AB11" s="125"/>
      <c r="AC11" s="125"/>
      <c r="AD11" s="125"/>
      <c r="AE11" s="126"/>
    </row>
    <row r="12" spans="1:31" ht="38.950000000000003" customHeight="1" thickBot="1" x14ac:dyDescent="0.35">
      <c r="A12" s="156"/>
      <c r="B12" s="34" t="s">
        <v>7</v>
      </c>
      <c r="C12" s="35" t="s">
        <v>8</v>
      </c>
      <c r="D12" s="36" t="s">
        <v>54</v>
      </c>
      <c r="E12" s="37" t="s">
        <v>55</v>
      </c>
      <c r="F12" s="38" t="s">
        <v>13</v>
      </c>
      <c r="G12" s="39" t="s">
        <v>7</v>
      </c>
      <c r="H12" s="35" t="s">
        <v>8</v>
      </c>
      <c r="I12" s="36" t="s">
        <v>54</v>
      </c>
      <c r="J12" s="37" t="s">
        <v>55</v>
      </c>
      <c r="K12" s="38" t="s">
        <v>13</v>
      </c>
      <c r="L12" s="39" t="s">
        <v>7</v>
      </c>
      <c r="M12" s="35" t="s">
        <v>8</v>
      </c>
      <c r="N12" s="36" t="s">
        <v>54</v>
      </c>
      <c r="O12" s="37" t="s">
        <v>55</v>
      </c>
      <c r="P12" s="38" t="s">
        <v>13</v>
      </c>
      <c r="Q12" s="39" t="s">
        <v>7</v>
      </c>
      <c r="R12" s="35" t="s">
        <v>8</v>
      </c>
      <c r="S12" s="36" t="s">
        <v>54</v>
      </c>
      <c r="T12" s="37" t="s">
        <v>55</v>
      </c>
      <c r="U12" s="40" t="s">
        <v>13</v>
      </c>
      <c r="V12" s="34" t="s">
        <v>7</v>
      </c>
      <c r="W12" s="35" t="s">
        <v>8</v>
      </c>
      <c r="X12" s="36" t="s">
        <v>54</v>
      </c>
      <c r="Y12" s="37" t="s">
        <v>55</v>
      </c>
      <c r="Z12" s="38" t="s">
        <v>13</v>
      </c>
      <c r="AA12" s="34" t="s">
        <v>7</v>
      </c>
      <c r="AB12" s="35" t="s">
        <v>8</v>
      </c>
      <c r="AC12" s="36" t="s">
        <v>54</v>
      </c>
      <c r="AD12" s="37" t="s">
        <v>55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2020'!B13+'CONTRACTACIO 2n TR 2020'!B13+'CONTRACTACIO 3r TR 2020'!B13+'CONTRACTACIO 4t TR 2020'!B13</f>
        <v>1</v>
      </c>
      <c r="C13" s="20">
        <f t="shared" ref="C13:C24" si="0">IF(B13,B13/$B$25,"")</f>
        <v>1</v>
      </c>
      <c r="D13" s="10">
        <f>'CONTRACTACIO 1r TR 2020'!D13+'CONTRACTACIO 2n TR 2020'!D13+'CONTRACTACIO 3r TR 2020'!D13+'CONTRACTACIO 4t TR 2020'!D13</f>
        <v>3308566.28</v>
      </c>
      <c r="E13" s="10">
        <f>'CONTRACTACIO 1r TR 2020'!E13+'CONTRACTACIO 2n TR 2020'!E13+'CONTRACTACIO 3r TR 2020'!E13+'CONTRACTACIO 4t TR 2020'!E13</f>
        <v>4003365.2</v>
      </c>
      <c r="F13" s="21">
        <f t="shared" ref="F13:F24" si="1">IF(E13,E13/$E$25,"")</f>
        <v>1</v>
      </c>
      <c r="G13" s="9">
        <f>'CONTRACTACIO 1r TR 2020'!G13+'CONTRACTACIO 2n TR 2020'!G13+'CONTRACTACIO 3r TR 2020'!G13+'CONTRACTACIO 4t TR 2020'!G13</f>
        <v>18</v>
      </c>
      <c r="H13" s="20">
        <f t="shared" ref="H13:H24" si="2">IF(G13,G13/$G$25,"")</f>
        <v>4.534005037783375E-2</v>
      </c>
      <c r="I13" s="10">
        <f>'CONTRACTACIO 1r TR 2020'!I13+'CONTRACTACIO 2n TR 2020'!I13+'CONTRACTACIO 3r TR 2020'!I13+'CONTRACTACIO 4t TR 2020'!I13</f>
        <v>212445568.76999998</v>
      </c>
      <c r="J13" s="10">
        <f>'CONTRACTACIO 1r TR 2020'!J13+'CONTRACTACIO 2n TR 2020'!J13+'CONTRACTACIO 3r TR 2020'!J13+'CONTRACTACIO 4t TR 2020'!J13</f>
        <v>220099998.37</v>
      </c>
      <c r="K13" s="21">
        <f t="shared" ref="K13:K24" si="3">IF(J13,J13/$J$25,"")</f>
        <v>0.83172926679495829</v>
      </c>
      <c r="L13" s="9">
        <f>'CONTRACTACIO 1r TR 2020'!L13+'CONTRACTACIO 2n TR 2020'!L13+'CONTRACTACIO 3r TR 2020'!L13+'CONTRACTACIO 4t TR 2020'!L13</f>
        <v>0</v>
      </c>
      <c r="M13" s="20" t="str">
        <f t="shared" ref="M13:M24" si="4">IF(L13,L13/$L$25,"")</f>
        <v/>
      </c>
      <c r="N13" s="10">
        <f>'CONTRACTACIO 1r TR 2020'!N13+'CONTRACTACIO 2n TR 2020'!N13+'CONTRACTACIO 3r TR 2020'!N13+'CONTRACTACIO 4t TR 2020'!N13</f>
        <v>0</v>
      </c>
      <c r="O13" s="10">
        <f>'CONTRACTACIO 1r TR 2020'!O13+'CONTRACTACIO 2n TR 2020'!O13+'CONTRACTACIO 3r TR 2020'!O13+'CONTRACTACIO 4t TR 2020'!O13</f>
        <v>0</v>
      </c>
      <c r="P13" s="21" t="str">
        <f t="shared" ref="P13:P24" si="5">IF(O13,O13/$O$25,"")</f>
        <v/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0</v>
      </c>
      <c r="H14" s="20" t="str">
        <f t="shared" si="2"/>
        <v/>
      </c>
      <c r="I14" s="13">
        <f>'CONTRACTACIO 1r TR 2020'!I14+'CONTRACTACIO 2n TR 2020'!I14+'CONTRACTACIO 3r TR 2020'!I14+'CONTRACTACIO 4t TR 2020'!I14</f>
        <v>0</v>
      </c>
      <c r="J14" s="13">
        <f>'CONTRACTACIO 1r TR 2020'!J14+'CONTRACTACIO 2n TR 2020'!J14+'CONTRACTACIO 3r TR 2020'!J14+'CONTRACTACIO 4t TR 2020'!J14</f>
        <v>0</v>
      </c>
      <c r="K14" s="21" t="str">
        <f t="shared" si="3"/>
        <v/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0</v>
      </c>
      <c r="H15" s="20" t="str">
        <f t="shared" si="2"/>
        <v/>
      </c>
      <c r="I15" s="13">
        <f>'CONTRACTACIO 1r TR 2020'!I15+'CONTRACTACIO 2n TR 2020'!I15+'CONTRACTACIO 3r TR 2020'!I15+'CONTRACTACIO 4t TR 2020'!I15</f>
        <v>0</v>
      </c>
      <c r="J15" s="13">
        <f>'CONTRACTACIO 1r TR 2020'!J15+'CONTRACTACIO 2n TR 2020'!J15+'CONTRACTACIO 3r TR 2020'!J15+'CONTRACTACIO 4t TR 2020'!J15</f>
        <v>0</v>
      </c>
      <c r="K15" s="21" t="str">
        <f t="shared" si="3"/>
        <v/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0</v>
      </c>
      <c r="H18" s="20" t="str">
        <f t="shared" si="2"/>
        <v/>
      </c>
      <c r="I18" s="13">
        <f>'CONTRACTACIO 1r TR 2020'!I18+'CONTRACTACIO 2n TR 2020'!I18+'CONTRACTACIO 3r TR 2020'!I18+'CONTRACTACIO 4t TR 2020'!I18</f>
        <v>0</v>
      </c>
      <c r="J18" s="13">
        <f>'CONTRACTACIO 1r TR 2020'!J18+'CONTRACTACIO 2n TR 2020'!J18+'CONTRACTACIO 3r TR 2020'!J18+'CONTRACTACIO 4t TR 2020'!J18</f>
        <v>0</v>
      </c>
      <c r="K18" s="21" t="str">
        <f t="shared" si="3"/>
        <v/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71</v>
      </c>
      <c r="H19" s="20">
        <f t="shared" si="2"/>
        <v>0.17884130982367757</v>
      </c>
      <c r="I19" s="13">
        <f>'CONTRACTACIO 1r TR 2020'!I19+'CONTRACTACIO 2n TR 2020'!I19+'CONTRACTACIO 3r TR 2020'!I19+'CONTRACTACIO 4t TR 2020'!I19</f>
        <v>11475760.023846153</v>
      </c>
      <c r="J19" s="13">
        <f>'CONTRACTACIO 1r TR 2020'!J19+'CONTRACTACIO 2n TR 2020'!J19+'CONTRACTACIO 3r TR 2020'!J19+'CONTRACTACIO 4t TR 2020'!J19</f>
        <v>12793513.719999999</v>
      </c>
      <c r="K19" s="21">
        <f t="shared" si="3"/>
        <v>4.8345024374689814E-2</v>
      </c>
      <c r="L19" s="9">
        <f>'CONTRACTACIO 1r TR 2020'!L19+'CONTRACTACIO 2n TR 2020'!L19+'CONTRACTACIO 3r TR 2020'!L19+'CONTRACTACIO 4t TR 2020'!L19</f>
        <v>6</v>
      </c>
      <c r="M19" s="20">
        <f t="shared" si="4"/>
        <v>4.6153846153846156E-2</v>
      </c>
      <c r="N19" s="13">
        <f>'CONTRACTACIO 1r TR 2020'!N19+'CONTRACTACIO 2n TR 2020'!N19+'CONTRACTACIO 3r TR 2020'!N19+'CONTRACTACIO 4t TR 2020'!N19</f>
        <v>192187.33000000002</v>
      </c>
      <c r="O19" s="13">
        <f>'CONTRACTACIO 1r TR 2020'!O19+'CONTRACTACIO 2n TR 2020'!O19+'CONTRACTACIO 3r TR 2020'!O19+'CONTRACTACIO 4t TR 2020'!O19</f>
        <v>232546.67</v>
      </c>
      <c r="P19" s="21">
        <f t="shared" si="5"/>
        <v>5.6470657046389656E-2</v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2020'!B20+'CONTRACTACIO 2n TR 2020'!B20+'CONTRACTACIO 3r TR 2020'!B20+'CONTRACTACIO 4t TR 2020'!B20</f>
        <v>0</v>
      </c>
      <c r="C20" s="20" t="str">
        <f t="shared" si="0"/>
        <v/>
      </c>
      <c r="D20" s="13">
        <f>'CONTRACTACIO 1r TR 2020'!D20+'CONTRACTACIO 2n TR 2020'!D20+'CONTRACTACIO 3r TR 2020'!D20+'CONTRACTACIO 4t TR 2020'!D20</f>
        <v>0</v>
      </c>
      <c r="E20" s="13">
        <f>'CONTRACTACIO 1r TR 2020'!E20+'CONTRACTACIO 2n TR 2020'!E20+'CONTRACTACIO 3r TR 2020'!E20+'CONTRACTACIO 4t TR 2020'!E20</f>
        <v>0</v>
      </c>
      <c r="F20" s="21" t="str">
        <f t="shared" si="1"/>
        <v/>
      </c>
      <c r="G20" s="9">
        <f>'CONTRACTACIO 1r TR 2020'!G20+'CONTRACTACIO 2n TR 2020'!G20+'CONTRACTACIO 3r TR 2020'!G20+'CONTRACTACIO 4t TR 2020'!G20</f>
        <v>56</v>
      </c>
      <c r="H20" s="20">
        <f t="shared" si="2"/>
        <v>0.14105793450881612</v>
      </c>
      <c r="I20" s="13">
        <f>'CONTRACTACIO 1r TR 2020'!I20+'CONTRACTACIO 2n TR 2020'!I20+'CONTRACTACIO 3r TR 2020'!I20+'CONTRACTACIO 4t TR 2020'!I20</f>
        <v>550732.98</v>
      </c>
      <c r="J20" s="13">
        <f>'CONTRACTACIO 1r TR 2020'!J20+'CONTRACTACIO 2n TR 2020'!J20+'CONTRACTACIO 3r TR 2020'!J20+'CONTRACTACIO 4t TR 2020'!J20</f>
        <v>660396.6</v>
      </c>
      <c r="K20" s="21">
        <f t="shared" si="3"/>
        <v>2.4955528576993844E-3</v>
      </c>
      <c r="L20" s="9">
        <f>'CONTRACTACIO 1r TR 2020'!L20+'CONTRACTACIO 2n TR 2020'!L20+'CONTRACTACIO 3r TR 2020'!L20+'CONTRACTACIO 4t TR 2020'!L20</f>
        <v>6</v>
      </c>
      <c r="M20" s="20">
        <f t="shared" si="4"/>
        <v>4.6153846153846156E-2</v>
      </c>
      <c r="N20" s="13">
        <f>'CONTRACTACIO 1r TR 2020'!N20+'CONTRACTACIO 2n TR 2020'!N20+'CONTRACTACIO 3r TR 2020'!N20+'CONTRACTACIO 4t TR 2020'!N20</f>
        <v>54042.84</v>
      </c>
      <c r="O20" s="13">
        <f>'CONTRACTACIO 1r TR 2020'!O20+'CONTRACTACIO 2n TR 2020'!O20+'CONTRACTACIO 3r TR 2020'!O20+'CONTRACTACIO 4t TR 2020'!O20</f>
        <v>65391.83</v>
      </c>
      <c r="P20" s="21">
        <f t="shared" si="5"/>
        <v>1.5879477463882043E-2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customHeight="1" x14ac:dyDescent="0.3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96</v>
      </c>
      <c r="H21" s="20">
        <f t="shared" si="2"/>
        <v>0.24181360201511334</v>
      </c>
      <c r="I21" s="13">
        <f>'CONTRACTACIO 1r TR 2020'!I21+'CONTRACTACIO 2n TR 2020'!I21+'CONTRACTACIO 3r TR 2020'!I21+'CONTRACTACIO 4t TR 2020'!I21</f>
        <v>57106.185702479343</v>
      </c>
      <c r="J21" s="13">
        <f>'CONTRACTACIO 1r TR 2020'!J21+'CONTRACTACIO 2n TR 2020'!J21+'CONTRACTACIO 3r TR 2020'!J21+'CONTRACTACIO 4t TR 2020'!J21</f>
        <v>64032.2</v>
      </c>
      <c r="K21" s="21">
        <f t="shared" si="3"/>
        <v>2.4196935552784268E-4</v>
      </c>
      <c r="L21" s="9">
        <f>'CONTRACTACIO 1r TR 2020'!L21+'CONTRACTACIO 2n TR 2020'!L21+'CONTRACTACIO 3r TR 2020'!L21+'CONTRACTACIO 4t TR 2020'!L21</f>
        <v>32</v>
      </c>
      <c r="M21" s="20">
        <f t="shared" si="4"/>
        <v>0.24615384615384617</v>
      </c>
      <c r="N21" s="13">
        <f>'CONTRACTACIO 1r TR 2020'!N21+'CONTRACTACIO 2n TR 2020'!N21+'CONTRACTACIO 3r TR 2020'!N21+'CONTRACTACIO 4t TR 2020'!N21</f>
        <v>31426.476363636364</v>
      </c>
      <c r="O21" s="13">
        <f>'CONTRACTACIO 1r TR 2020'!O21+'CONTRACTACIO 2n TR 2020'!O21+'CONTRACTACIO 3r TR 2020'!O21+'CONTRACTACIO 4t TR 2020'!O21</f>
        <v>37144.36</v>
      </c>
      <c r="P21" s="21">
        <f t="shared" si="5"/>
        <v>9.0199804399161421E-3</v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25">
      <c r="A22" s="92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3">
      <c r="A23" s="94" t="s">
        <v>53</v>
      </c>
      <c r="B23" s="81">
        <f>'CONTRACTACIO 1r TR 2020'!B23+'CONTRACTACIO 2n TR 2020'!B23+'CONTRACTACIO 3r TR 2020'!B23+'CONTRACTACIO 4t TR 2020'!B23</f>
        <v>0</v>
      </c>
      <c r="C23" s="66" t="str">
        <f t="shared" si="0"/>
        <v/>
      </c>
      <c r="D23" s="77">
        <f>'CONTRACTACIO 1r TR 2020'!D23+'CONTRACTACIO 2n TR 2020'!D23+'CONTRACTACIO 3r TR 2020'!D23+'CONTRACTACIO 4t TR 2020'!D23</f>
        <v>0</v>
      </c>
      <c r="E23" s="78">
        <f>'CONTRACTACIO 1r TR 2020'!E23+'CONTRACTACIO 2n TR 2020'!E23+'CONTRACTACIO 3r TR 2020'!E23+'CONTRACTACIO 4t TR 2020'!E23</f>
        <v>0</v>
      </c>
      <c r="F23" s="67" t="str">
        <f t="shared" si="1"/>
        <v/>
      </c>
      <c r="G23" s="81">
        <f>'CONTRACTACIO 1r TR 2020'!G23+'CONTRACTACIO 2n TR 2020'!G23+'CONTRACTACIO 3r TR 2020'!G23+'CONTRACTACIO 4t TR 2020'!G23</f>
        <v>32</v>
      </c>
      <c r="H23" s="66">
        <f t="shared" si="2"/>
        <v>8.0604534005037781E-2</v>
      </c>
      <c r="I23" s="77">
        <f>'CONTRACTACIO 1r TR 2020'!I23+'CONTRACTACIO 2n TR 2020'!I23+'CONTRACTACIO 3r TR 2020'!I23+'CONTRACTACIO 4t TR 2020'!I23</f>
        <v>229882.98</v>
      </c>
      <c r="J23" s="78">
        <f>'CONTRACTACIO 1r TR 2020'!J23+'CONTRACTACIO 2n TR 2020'!J23+'CONTRACTACIO 3r TR 2020'!J23+'CONTRACTACIO 4t TR 2020'!J23</f>
        <v>229882.98</v>
      </c>
      <c r="K23" s="67">
        <f t="shared" si="3"/>
        <v>8.6869788196282426E-4</v>
      </c>
      <c r="L23" s="81">
        <f>'CONTRACTACIO 1r TR 2020'!L23+'CONTRACTACIO 2n TR 2020'!L23+'CONTRACTACIO 3r TR 2020'!L23+'CONTRACTACIO 4t TR 2020'!L23</f>
        <v>0</v>
      </c>
      <c r="M23" s="66" t="str">
        <f t="shared" si="4"/>
        <v/>
      </c>
      <c r="N23" s="77">
        <f>'CONTRACTACIO 1r TR 2020'!N23+'CONTRACTACIO 2n TR 2020'!N23+'CONTRACTACIO 3r TR 2020'!N23+'CONTRACTACIO 4t TR 2020'!N23</f>
        <v>0</v>
      </c>
      <c r="O23" s="78">
        <f>'CONTRACTACIO 1r TR 2020'!O23+'CONTRACTACIO 2n TR 2020'!O23+'CONTRACTACIO 3r TR 2020'!O23+'CONTRACTACIO 4t TR 2020'!O23</f>
        <v>0</v>
      </c>
      <c r="P23" s="67" t="str">
        <f t="shared" si="5"/>
        <v/>
      </c>
      <c r="Q23" s="81">
        <f>'CONTRACTACIO 1r TR 2020'!Q23+'CONTRACTACIO 2n TR 2020'!Q23+'CONTRACTACIO 3r TR 2020'!Q23+'CONTRACTACIO 4t TR 2020'!Q23</f>
        <v>0</v>
      </c>
      <c r="R23" s="66" t="str">
        <f t="shared" si="6"/>
        <v/>
      </c>
      <c r="S23" s="77">
        <f>'CONTRACTACIO 1r TR 2020'!S23+'CONTRACTACIO 2n TR 2020'!S23+'CONTRACTACIO 3r TR 2020'!S23+'CONTRACTACIO 4t TR 2020'!S23</f>
        <v>0</v>
      </c>
      <c r="T23" s="78">
        <f>'CONTRACTACIO 1r TR 2020'!T23+'CONTRACTACIO 2n TR 2020'!T23+'CONTRACTACIO 3r TR 2020'!T23+'CONTRACTACIO 4t TR 2020'!T23</f>
        <v>0</v>
      </c>
      <c r="U23" s="67" t="str">
        <f t="shared" si="7"/>
        <v/>
      </c>
      <c r="V23" s="81">
        <f>'CONTRACTACIO 1r TR 2020'!AA23+'CONTRACTACIO 2n TR 2020'!AA23+'CONTRACTACIO 3r TR 2020'!AA23+'CONTRACTACIO 4t TR 2020'!AA23</f>
        <v>0</v>
      </c>
      <c r="W23" s="66" t="str">
        <f t="shared" si="8"/>
        <v/>
      </c>
      <c r="X23" s="77">
        <f>'CONTRACTACIO 1r TR 2020'!AC23+'CONTRACTACIO 2n TR 2020'!AC23+'CONTRACTACIO 3r TR 2020'!AC23+'CONTRACTACIO 4t TR 2020'!AC23</f>
        <v>0</v>
      </c>
      <c r="Y23" s="78">
        <f>'CONTRACTACIO 1r TR 2020'!AD23+'CONTRACTACIO 2n TR 2020'!AD23+'CONTRACTACIO 3r TR 2020'!AD23+'CONTRACTACIO 4t TR 2020'!AD23</f>
        <v>0</v>
      </c>
      <c r="Z23" s="67" t="str">
        <f t="shared" si="9"/>
        <v/>
      </c>
      <c r="AA23" s="81">
        <f>'CONTRACTACIO 1r TR 2020'!V23+'CONTRACTACIO 2n TR 2020'!V23+'CONTRACTACIO 3r TR 2020'!V23+'CONTRACTACIO 4t TR 2020'!V23</f>
        <v>0</v>
      </c>
      <c r="AB23" s="20" t="str">
        <f t="shared" si="10"/>
        <v/>
      </c>
      <c r="AC23" s="77">
        <f>'CONTRACTACIO 1r TR 2020'!X23+'CONTRACTACIO 2n TR 2020'!X23+'CONTRACTACIO 3r TR 2020'!X23+'CONTRACTACIO 4t TR 2020'!X23</f>
        <v>0</v>
      </c>
      <c r="AD23" s="78">
        <f>'CONTRACTACIO 1r TR 2020'!Y23+'CONTRACTACIO 2n TR 2020'!Y23+'CONTRACTACIO 3r TR 2020'!Y23+'CONTRACTACIO 4t TR 2020'!Y23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62</v>
      </c>
      <c r="B24" s="81">
        <f>'CONTRACTACIO 1r TR 2020'!B24+'CONTRACTACIO 2n TR 2020'!B24+'CONTRACTACIO 3r TR 2020'!B24+'CONTRACTACIO 4t TR 2020'!B24</f>
        <v>0</v>
      </c>
      <c r="C24" s="66" t="str">
        <f t="shared" si="0"/>
        <v/>
      </c>
      <c r="D24" s="77">
        <f>'CONTRACTACIO 1r TR 2020'!D24+'CONTRACTACIO 2n TR 2020'!D24+'CONTRACTACIO 3r TR 2020'!D24+'CONTRACTACIO 4t TR 2020'!D24</f>
        <v>0</v>
      </c>
      <c r="E24" s="78">
        <f>'CONTRACTACIO 1r TR 2020'!E24+'CONTRACTACIO 2n TR 2020'!E24+'CONTRACTACIO 3r TR 2020'!E24+'CONTRACTACIO 4t TR 2020'!E24</f>
        <v>0</v>
      </c>
      <c r="F24" s="67" t="str">
        <f t="shared" si="1"/>
        <v/>
      </c>
      <c r="G24" s="81">
        <f>'CONTRACTACIO 1r TR 2020'!G24+'CONTRACTACIO 2n TR 2020'!G24+'CONTRACTACIO 3r TR 2020'!G24+'CONTRACTACIO 4t TR 2020'!G24</f>
        <v>124</v>
      </c>
      <c r="H24" s="66">
        <f t="shared" si="2"/>
        <v>0.31234256926952142</v>
      </c>
      <c r="I24" s="77">
        <f>'CONTRACTACIO 1r TR 2020'!I24+'CONTRACTACIO 2n TR 2020'!I24+'CONTRACTACIO 3r TR 2020'!I24+'CONTRACTACIO 4t TR 2020'!I24</f>
        <v>28902779.239999998</v>
      </c>
      <c r="J24" s="78">
        <f>'CONTRACTACIO 1r TR 2020'!J24+'CONTRACTACIO 2n TR 2020'!J24+'CONTRACTACIO 3r TR 2020'!J24+'CONTRACTACIO 4t TR 2020'!J24</f>
        <v>30781553.93</v>
      </c>
      <c r="K24" s="67">
        <f t="shared" si="3"/>
        <v>0.1163194887351619</v>
      </c>
      <c r="L24" s="81">
        <f>'CONTRACTACIO 1r TR 2020'!L24+'CONTRACTACIO 2n TR 2020'!L24+'CONTRACTACIO 3r TR 2020'!L24+'CONTRACTACIO 4t TR 2020'!L24</f>
        <v>86</v>
      </c>
      <c r="M24" s="66">
        <f t="shared" si="4"/>
        <v>0.66153846153846152</v>
      </c>
      <c r="N24" s="77">
        <f>'CONTRACTACIO 1r TR 2020'!N24+'CONTRACTACIO 2n TR 2020'!N24+'CONTRACTACIO 3r TR 2020'!N24+'CONTRACTACIO 4t TR 2020'!N24</f>
        <v>3195876.8699999996</v>
      </c>
      <c r="O24" s="78">
        <f>'CONTRACTACIO 1r TR 2020'!O24+'CONTRACTACIO 2n TR 2020'!O24+'CONTRACTACIO 3r TR 2020'!O24+'CONTRACTACIO 4t TR 2020'!O24</f>
        <v>3782926.07</v>
      </c>
      <c r="P24" s="67">
        <f t="shared" si="5"/>
        <v>0.91862988504981224</v>
      </c>
      <c r="Q24" s="81">
        <f>'CONTRACTACIO 1r TR 2020'!Q24+'CONTRACTACIO 2n TR 2020'!Q24+'CONTRACTACIO 3r TR 2020'!Q24+'CONTRACTACIO 4t TR 2020'!Q24</f>
        <v>0</v>
      </c>
      <c r="R24" s="66" t="str">
        <f t="shared" si="6"/>
        <v/>
      </c>
      <c r="S24" s="77">
        <f>'CONTRACTACIO 1r TR 2020'!S24+'CONTRACTACIO 2n TR 2020'!S24+'CONTRACTACIO 3r TR 2020'!S24+'CONTRACTACIO 4t TR 2020'!S24</f>
        <v>0</v>
      </c>
      <c r="T24" s="78">
        <f>'CONTRACTACIO 1r TR 2020'!T24+'CONTRACTACIO 2n TR 2020'!T24+'CONTRACTACIO 3r TR 2020'!T24+'CONTRACTACIO 4t TR 2020'!T24</f>
        <v>0</v>
      </c>
      <c r="U24" s="67" t="str">
        <f t="shared" si="7"/>
        <v/>
      </c>
      <c r="V24" s="81">
        <f>'CONTRACTACIO 1r TR 2020'!AA24+'CONTRACTACIO 2n TR 2020'!AA24+'CONTRACTACIO 3r TR 2020'!AA24+'CONTRACTACIO 4t TR 2020'!AA24</f>
        <v>0</v>
      </c>
      <c r="W24" s="66" t="str">
        <f t="shared" si="8"/>
        <v/>
      </c>
      <c r="X24" s="77">
        <f>'CONTRACTACIO 1r TR 2020'!AC24+'CONTRACTACIO 2n TR 2020'!AC24+'CONTRACTACIO 3r TR 2020'!AC24+'CONTRACTACIO 4t TR 2020'!AC24</f>
        <v>0</v>
      </c>
      <c r="Y24" s="78">
        <f>'CONTRACTACIO 1r TR 2020'!AD24+'CONTRACTACIO 2n TR 2020'!AD24+'CONTRACTACIO 3r TR 2020'!AD24+'CONTRACTACIO 4t TR 2020'!AD24</f>
        <v>0</v>
      </c>
      <c r="Z24" s="67" t="str">
        <f t="shared" si="9"/>
        <v/>
      </c>
      <c r="AA24" s="81">
        <f>'CONTRACTACIO 1r TR 2020'!V24+'CONTRACTACIO 2n TR 2020'!V24+'CONTRACTACIO 3r TR 2020'!V24+'CONTRACTACIO 4t TR 2020'!V24</f>
        <v>0</v>
      </c>
      <c r="AB24" s="20" t="str">
        <f t="shared" si="10"/>
        <v/>
      </c>
      <c r="AC24" s="77">
        <f>'CONTRACTACIO 1r TR 2020'!X24+'CONTRACTACIO 2n TR 2020'!X24+'CONTRACTACIO 3r TR 2020'!X24+'CONTRACTACIO 4t TR 2020'!X24</f>
        <v>0</v>
      </c>
      <c r="AD24" s="78">
        <f>'CONTRACTACIO 1r TR 2020'!Y24+'CONTRACTACIO 2n TR 2020'!Y24+'CONTRACTACIO 3r TR 2020'!Y24+'CONTRACTACIO 4t TR 2020'!Y24</f>
        <v>0</v>
      </c>
      <c r="AE24" s="67" t="str">
        <f t="shared" si="11"/>
        <v/>
      </c>
    </row>
    <row r="25" spans="1:31" ht="33.049999999999997" customHeight="1" thickBot="1" x14ac:dyDescent="0.3">
      <c r="A25" s="82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3308566.28</v>
      </c>
      <c r="E25" s="18">
        <f t="shared" si="12"/>
        <v>4003365.2</v>
      </c>
      <c r="F25" s="19">
        <f t="shared" si="12"/>
        <v>1</v>
      </c>
      <c r="G25" s="16">
        <f t="shared" si="12"/>
        <v>397</v>
      </c>
      <c r="H25" s="17">
        <f t="shared" si="12"/>
        <v>1</v>
      </c>
      <c r="I25" s="18">
        <f t="shared" si="12"/>
        <v>253661830.17954859</v>
      </c>
      <c r="J25" s="18">
        <f t="shared" si="12"/>
        <v>264629377.79999998</v>
      </c>
      <c r="K25" s="19">
        <f t="shared" si="12"/>
        <v>1.0000000000000002</v>
      </c>
      <c r="L25" s="16">
        <f t="shared" si="12"/>
        <v>130</v>
      </c>
      <c r="M25" s="17">
        <f t="shared" si="12"/>
        <v>1</v>
      </c>
      <c r="N25" s="18">
        <f t="shared" si="12"/>
        <v>3473533.5163636361</v>
      </c>
      <c r="O25" s="18">
        <f t="shared" si="12"/>
        <v>4118008.9299999997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25">
      <c r="B26" s="26"/>
      <c r="H26" s="26"/>
      <c r="N26" s="26"/>
    </row>
    <row r="27" spans="1:31" s="49" customFormat="1" ht="34.4" customHeight="1" x14ac:dyDescent="0.3">
      <c r="A27" s="150" t="s">
        <v>58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1" t="s">
        <v>63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2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7" t="s">
        <v>10</v>
      </c>
      <c r="B31" s="160" t="s">
        <v>17</v>
      </c>
      <c r="C31" s="161"/>
      <c r="D31" s="161"/>
      <c r="E31" s="161"/>
      <c r="F31" s="162"/>
      <c r="G31" s="25"/>
      <c r="H31" s="54"/>
      <c r="I31" s="54"/>
      <c r="J31" s="166" t="s">
        <v>15</v>
      </c>
      <c r="K31" s="167"/>
      <c r="L31" s="160" t="s">
        <v>16</v>
      </c>
      <c r="M31" s="161"/>
      <c r="N31" s="161"/>
      <c r="O31" s="161"/>
      <c r="P31" s="162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8"/>
      <c r="B32" s="163"/>
      <c r="C32" s="164"/>
      <c r="D32" s="164"/>
      <c r="E32" s="164"/>
      <c r="F32" s="165"/>
      <c r="G32" s="25"/>
      <c r="J32" s="168"/>
      <c r="K32" s="169"/>
      <c r="L32" s="172"/>
      <c r="M32" s="173"/>
      <c r="N32" s="173"/>
      <c r="O32" s="173"/>
      <c r="P32" s="174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450000000000003" customHeight="1" thickBot="1" x14ac:dyDescent="0.35">
      <c r="A33" s="159"/>
      <c r="B33" s="55" t="s">
        <v>14</v>
      </c>
      <c r="C33" s="35" t="s">
        <v>8</v>
      </c>
      <c r="D33" s="36" t="s">
        <v>54</v>
      </c>
      <c r="E33" s="37" t="s">
        <v>55</v>
      </c>
      <c r="F33" s="56" t="s">
        <v>9</v>
      </c>
      <c r="G33" s="25"/>
      <c r="H33" s="25"/>
      <c r="I33" s="25"/>
      <c r="J33" s="170"/>
      <c r="K33" s="171"/>
      <c r="L33" s="55" t="s">
        <v>14</v>
      </c>
      <c r="M33" s="35" t="s">
        <v>8</v>
      </c>
      <c r="N33" s="36" t="s">
        <v>54</v>
      </c>
      <c r="O33" s="37" t="s">
        <v>55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19</v>
      </c>
      <c r="C34" s="8">
        <f t="shared" ref="C34:C40" si="14">IF(B34,B34/$B$46,"")</f>
        <v>3.5984848484848488E-2</v>
      </c>
      <c r="D34" s="10">
        <f t="shared" ref="D34:D43" si="15">D13+I13+N13+S13+X13+AC13</f>
        <v>215754135.04999998</v>
      </c>
      <c r="E34" s="11">
        <f t="shared" ref="E34:E43" si="16">E13+J13+O13+T13+Y13+AD13</f>
        <v>224103363.56999999</v>
      </c>
      <c r="F34" s="21">
        <f t="shared" ref="F34:F40" si="17">IF(E34,E34/$E$46,"")</f>
        <v>0.82164159762798727</v>
      </c>
      <c r="J34" s="107" t="s">
        <v>3</v>
      </c>
      <c r="K34" s="108"/>
      <c r="L34" s="57">
        <f>B25</f>
        <v>1</v>
      </c>
      <c r="M34" s="8">
        <f t="shared" ref="M34:M39" si="18">IF(L34,L34/$L$40,"")</f>
        <v>1.893939393939394E-3</v>
      </c>
      <c r="N34" s="58">
        <f>D25</f>
        <v>3308566.28</v>
      </c>
      <c r="O34" s="58">
        <f>E25</f>
        <v>4003365.2</v>
      </c>
      <c r="P34" s="59">
        <f t="shared" ref="P34:P39" si="19">IF(O34,O34/$O$40,"")</f>
        <v>1.4677742120496306E-2</v>
      </c>
    </row>
    <row r="35" spans="1:33" s="25" customFormat="1" ht="29.95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3" t="s">
        <v>1</v>
      </c>
      <c r="K35" s="104"/>
      <c r="L35" s="60">
        <f>G25</f>
        <v>397</v>
      </c>
      <c r="M35" s="8">
        <f t="shared" si="18"/>
        <v>0.75189393939393945</v>
      </c>
      <c r="N35" s="61">
        <f>I25</f>
        <v>253661830.17954859</v>
      </c>
      <c r="O35" s="61">
        <f>J25</f>
        <v>264629377.79999998</v>
      </c>
      <c r="P35" s="59">
        <f t="shared" si="19"/>
        <v>0.97022419160155304</v>
      </c>
    </row>
    <row r="36" spans="1:33" s="25" customFormat="1" ht="29.95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3" t="s">
        <v>2</v>
      </c>
      <c r="K36" s="104"/>
      <c r="L36" s="60">
        <f>L25</f>
        <v>130</v>
      </c>
      <c r="M36" s="8">
        <f t="shared" si="18"/>
        <v>0.24621212121212122</v>
      </c>
      <c r="N36" s="61">
        <f>N25</f>
        <v>3473533.5163636361</v>
      </c>
      <c r="O36" s="61">
        <f>O25</f>
        <v>4118008.9299999997</v>
      </c>
      <c r="P36" s="59">
        <f t="shared" si="19"/>
        <v>1.509806627795059E-2</v>
      </c>
    </row>
    <row r="37" spans="1:33" ht="29.95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3" t="s">
        <v>34</v>
      </c>
      <c r="K37" s="104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3" t="s">
        <v>5</v>
      </c>
      <c r="K38" s="104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3" t="s">
        <v>4</v>
      </c>
      <c r="K39" s="104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">
      <c r="A40" s="44" t="s">
        <v>28</v>
      </c>
      <c r="B40" s="12">
        <f t="shared" si="13"/>
        <v>77</v>
      </c>
      <c r="C40" s="8">
        <f t="shared" si="14"/>
        <v>0.14583333333333334</v>
      </c>
      <c r="D40" s="13">
        <f t="shared" si="15"/>
        <v>11667947.353846153</v>
      </c>
      <c r="E40" s="23">
        <f t="shared" si="16"/>
        <v>13026060.389999999</v>
      </c>
      <c r="F40" s="21">
        <f t="shared" si="17"/>
        <v>4.775810991473662E-2</v>
      </c>
      <c r="G40" s="25"/>
      <c r="H40" s="25"/>
      <c r="I40" s="25"/>
      <c r="J40" s="105" t="s">
        <v>0</v>
      </c>
      <c r="K40" s="106"/>
      <c r="L40" s="83">
        <f>SUM(L34:L39)</f>
        <v>528</v>
      </c>
      <c r="M40" s="17">
        <f>SUM(M34:M39)</f>
        <v>1</v>
      </c>
      <c r="N40" s="84">
        <f>SUM(N34:N39)</f>
        <v>260443929.97591224</v>
      </c>
      <c r="O40" s="85">
        <f>SUM(O34:O39)</f>
        <v>272750751.93000001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25">
      <c r="A41" s="45" t="s">
        <v>29</v>
      </c>
      <c r="B41" s="12">
        <f t="shared" si="13"/>
        <v>62</v>
      </c>
      <c r="C41" s="8">
        <f>IF(B41,B41/$B$46,"")</f>
        <v>0.11742424242424243</v>
      </c>
      <c r="D41" s="13">
        <f t="shared" si="15"/>
        <v>604775.81999999995</v>
      </c>
      <c r="E41" s="23">
        <f t="shared" si="16"/>
        <v>725788.42999999993</v>
      </c>
      <c r="F41" s="21">
        <f>IF(E41,E41/$E$46,"")</f>
        <v>2.6609951571692448E-3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29.95" customHeight="1" x14ac:dyDescent="0.3">
      <c r="A42" s="46" t="s">
        <v>32</v>
      </c>
      <c r="B42" s="12">
        <f t="shared" si="13"/>
        <v>128</v>
      </c>
      <c r="C42" s="8">
        <f>IF(B42,B42/$B$46,"")</f>
        <v>0.24242424242424243</v>
      </c>
      <c r="D42" s="13">
        <f t="shared" si="15"/>
        <v>88532.662066115707</v>
      </c>
      <c r="E42" s="14">
        <f t="shared" si="16"/>
        <v>101176.56</v>
      </c>
      <c r="F42" s="21">
        <f>IF(E42,E42/$E$46,"")</f>
        <v>3.7094878486702187E-4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29.95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29.95" customHeight="1" x14ac:dyDescent="0.3">
      <c r="A44" s="94" t="s">
        <v>53</v>
      </c>
      <c r="B44" s="12">
        <f t="shared" ref="B44" si="20">B23+G23+L23+Q23+V23+AA23</f>
        <v>32</v>
      </c>
      <c r="C44" s="8">
        <f>IF(B44,B44/$B$46,"")</f>
        <v>6.0606060606060608E-2</v>
      </c>
      <c r="D44" s="13">
        <f t="shared" ref="D44" si="21">D23+I23+N23+S23+X23+AC23</f>
        <v>229882.98</v>
      </c>
      <c r="E44" s="14">
        <f t="shared" ref="E44" si="22">E23+J23+O23+T23+Y23+AD23</f>
        <v>229882.98</v>
      </c>
      <c r="F44" s="21">
        <f>IF(E44,E44/$E$46,"")</f>
        <v>8.4283170027336268E-4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29.95" customHeight="1" x14ac:dyDescent="0.3">
      <c r="A45" s="94" t="s">
        <v>62</v>
      </c>
      <c r="B45" s="12">
        <f t="shared" ref="B45" si="23">B24+G24+L24+Q24+V24+AA24</f>
        <v>210</v>
      </c>
      <c r="C45" s="8">
        <f>IF(B45,B45/$B$46,"")</f>
        <v>0.39772727272727271</v>
      </c>
      <c r="D45" s="13">
        <f t="shared" ref="D45" si="24">D24+I24+N24+S24+X24+AC24</f>
        <v>32098656.109999999</v>
      </c>
      <c r="E45" s="14">
        <f t="shared" ref="E45" si="25">E24+J24+O24+T24+Y24+AD24</f>
        <v>34564480</v>
      </c>
      <c r="F45" s="21">
        <f>IF(E45,E45/$E$46,"")</f>
        <v>0.12672551681496663</v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29.95" customHeight="1" thickBot="1" x14ac:dyDescent="0.3">
      <c r="A46" s="64" t="s">
        <v>0</v>
      </c>
      <c r="B46" s="16">
        <f>SUM(B34:B45)</f>
        <v>528</v>
      </c>
      <c r="C46" s="17">
        <f>SUM(C34:C45)</f>
        <v>1</v>
      </c>
      <c r="D46" s="18">
        <f>SUM(D34:D45)</f>
        <v>260443929.97591221</v>
      </c>
      <c r="E46" s="18">
        <f>SUM(E34:E45)</f>
        <v>272750751.92999995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29.95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I13:J13 N13:O13 S13:T13 X13:Y13 AC13:AD13 G13 L13 Q13 V13 AA13 D13:E13 B13 B24:AE24 B21:AE21 B8" unlockedFormula="1"/>
    <ignoredError sqref="C44:C45 M34:M39 C34:C43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2021-04-19T15:40:15Z</dcterms:modified>
</cp:coreProperties>
</file>