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9" windowHeight="10905" tabRatio="700" firstSheet="2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52511"/>
</workbook>
</file>

<file path=xl/calcChain.xml><?xml version="1.0" encoding="utf-8"?>
<calcChain xmlns="http://schemas.openxmlformats.org/spreadsheetml/2006/main">
  <c r="J18" i="5" l="1"/>
  <c r="O20" i="6" l="1"/>
  <c r="J20" i="6"/>
  <c r="E20" i="6"/>
  <c r="E24" i="5" l="1"/>
  <c r="E18" i="5" l="1"/>
  <c r="J20" i="5"/>
  <c r="E20" i="5"/>
  <c r="O13" i="4" l="1"/>
  <c r="O24" i="4"/>
  <c r="O20" i="4"/>
  <c r="J24" i="4"/>
  <c r="J20" i="4"/>
  <c r="J13" i="4"/>
  <c r="O24" i="1" l="1"/>
  <c r="O20" i="1"/>
  <c r="O18" i="1"/>
  <c r="J24" i="1"/>
  <c r="J20" i="1"/>
  <c r="J13" i="1"/>
  <c r="E20" i="1"/>
  <c r="E13" i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K18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N37" i="1"/>
  <c r="M20" i="6" l="1"/>
  <c r="C24" i="5"/>
  <c r="M24" i="4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P24" i="7" l="1"/>
  <c r="F41" i="1"/>
  <c r="M24" i="7"/>
  <c r="U25" i="4"/>
  <c r="U25" i="6"/>
  <c r="AE25" i="4"/>
  <c r="M25" i="6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5" i="5" l="1"/>
  <c r="P34" i="5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5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<sst xmlns="http://schemas.openxmlformats.org/spreadsheetml/2006/main" count="465" uniqueCount="65">
  <si>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</si>
  <si>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</si>
  <si>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</si>
  <si>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</si>
  <si>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</si>
  <si>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</si>
  <si>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</si>
  <si>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</si>
  <si>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</si>
  <si>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</si>
  <si>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</si>
  <si>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</si>
  <si>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</si>
  <si>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</si>
  <si>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</si>
  <si>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</si>
  <si>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</si>
  <si>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</si>
  <si>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</si>
  <si>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</si>
  <si>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</si>
  <si>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</si>
  <si>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</si>
  <si>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</si>
  <si>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</si>
  <si>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</si>
  <si>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</si>
  <si>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</si>
  <si>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</si>
  <si>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</si>
  <si>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</si>
  <si>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</si>
  <si>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</si>
  <si>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</si>
  <si>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</si>
  <si>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</si>
  <si>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</si>
  <si>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</si>
  <si>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</si>
  <si>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</si>
  <si>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</si>
  <si>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</si>
  <si>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</si>
  <si>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</si>
  <si>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</si>
  <si>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</si>
  <si>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</si>
  <si>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</si>
  <si>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</si>
  <si>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</si>
  <si>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</si>
  <si>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</si>
  <si>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</si>
  <si>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</si>
  <si>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</si>
  <si>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</si>
  <si>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</si>
  <si>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</si>
  <si>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</si>
  <si>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</si>
  <si>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</si>
  <si>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</si>
  <si>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</si>
  <si>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</si>
  <si>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INSTITUT MUNICIPAL D'URBANISME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</si>
</sst>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108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7528932.313099999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103782.17189999999</c:v>
                </c:pt>
                <c:pt idx="6">
                  <c:v>0</c:v>
                </c:pt>
                <c:pt idx="7">
                  <c:v>1078592.6811000002</c:v>
                </c:pt>
                <c:pt idx="8">
                  <c:v>0</c:v>
                </c:pt>
                <c:pt idx="9">
                  <c:v>0</c:v>
                </c:pt>
                <c:pt idx="10">
                  <c:v>132664.18219999998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14</c:v>
                </c:pt>
                <c:pt idx="1">
                  <c:v>101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7059885.7834999999</c:v>
                </c:pt>
                <c:pt idx="1">
                  <c:v>1351862.2512999999</c:v>
                </c:pt>
                <c:pt idx="2">
                  <c:v>432223.31349999993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" zoomScale="80" zoomScaleNormal="80" workbookViewId="0">
      <selection activeCell="J8" sqref="J8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I5" s="103"/>
      <c r="J5" s="103"/>
      <c r="K5" s="103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>
        <v>44041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5</v>
      </c>
      <c r="C13" s="20">
        <f t="shared" ref="C13:C24" si="0">IF(B13,B13/$B$25,"")</f>
        <v>0.7142857142857143</v>
      </c>
      <c r="D13" s="4">
        <v>5714162.29</v>
      </c>
      <c r="E13" s="5">
        <f>+D13*1.21</f>
        <v>6914136.3708999995</v>
      </c>
      <c r="F13" s="21">
        <f t="shared" ref="F13:F24" si="1">IF(E13,E13/$E$25,"")</f>
        <v>0.99828075743716738</v>
      </c>
      <c r="G13" s="1">
        <v>2</v>
      </c>
      <c r="H13" s="20">
        <f t="shared" ref="H13:H24" si="2">IF(G13,G13/$G$25,"")</f>
        <v>5.7142857142857141E-2</v>
      </c>
      <c r="I13" s="4">
        <v>273334.53999999998</v>
      </c>
      <c r="J13" s="5">
        <f>+I13*1.21</f>
        <v>330734.79339999997</v>
      </c>
      <c r="K13" s="21">
        <f t="shared" ref="K13:K24" si="3">IF(J13,J13/$J$25,"")</f>
        <v>0.55573556112368505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>
        <v>1</v>
      </c>
      <c r="M18" s="67">
        <f t="shared" si="4"/>
        <v>0.25</v>
      </c>
      <c r="N18" s="70">
        <v>22579.439999999999</v>
      </c>
      <c r="O18" s="5">
        <f>+N18*1.21</f>
        <v>27321.122399999997</v>
      </c>
      <c r="P18" s="68">
        <f t="shared" si="5"/>
        <v>0.36485372848392245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9">
        <v>2</v>
      </c>
      <c r="C20" s="67">
        <f t="shared" si="0"/>
        <v>0.2857142857142857</v>
      </c>
      <c r="D20" s="70">
        <v>9840.9500000000007</v>
      </c>
      <c r="E20" s="5">
        <f>+D20*1.21</f>
        <v>11907.549500000001</v>
      </c>
      <c r="F20" s="21">
        <f t="shared" si="1"/>
        <v>1.7192425628326517E-3</v>
      </c>
      <c r="G20" s="69">
        <v>31</v>
      </c>
      <c r="H20" s="67">
        <f t="shared" si="2"/>
        <v>0.88571428571428568</v>
      </c>
      <c r="I20" s="70">
        <v>189014.27</v>
      </c>
      <c r="J20" s="5">
        <f>+I20*1.21</f>
        <v>228707.26669999998</v>
      </c>
      <c r="K20" s="68">
        <f t="shared" si="3"/>
        <v>0.38429812565522714</v>
      </c>
      <c r="L20" s="69">
        <v>1</v>
      </c>
      <c r="M20" s="67">
        <f t="shared" si="4"/>
        <v>0.25</v>
      </c>
      <c r="N20" s="70">
        <v>1735.28</v>
      </c>
      <c r="O20" s="5">
        <f>+N20*1.21</f>
        <v>2099.6887999999999</v>
      </c>
      <c r="P20" s="68">
        <f t="shared" si="5"/>
        <v>2.8039817549220927E-2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5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>
        <v>2</v>
      </c>
      <c r="H24" s="67">
        <f t="shared" si="2"/>
        <v>5.7142857142857141E-2</v>
      </c>
      <c r="I24" s="70">
        <v>29494</v>
      </c>
      <c r="J24" s="5">
        <f>+I24*1.21</f>
        <v>35687.74</v>
      </c>
      <c r="K24" s="68">
        <f t="shared" si="3"/>
        <v>5.9966313221087864E-2</v>
      </c>
      <c r="L24" s="69">
        <v>2</v>
      </c>
      <c r="M24" s="67">
        <f t="shared" si="4"/>
        <v>0.5</v>
      </c>
      <c r="N24" s="70">
        <v>37571.56</v>
      </c>
      <c r="O24" s="5">
        <f>+N24*1.21</f>
        <v>45461.587599999999</v>
      </c>
      <c r="P24" s="68">
        <f t="shared" si="5"/>
        <v>0.6071064539668567</v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5724003.2400000002</v>
      </c>
      <c r="E25" s="18">
        <f t="shared" si="12"/>
        <v>6926043.9203999992</v>
      </c>
      <c r="F25" s="19">
        <f t="shared" si="12"/>
        <v>1</v>
      </c>
      <c r="G25" s="16">
        <f t="shared" si="12"/>
        <v>35</v>
      </c>
      <c r="H25" s="17">
        <f t="shared" si="12"/>
        <v>1</v>
      </c>
      <c r="I25" s="18">
        <f t="shared" si="12"/>
        <v>491842.80999999994</v>
      </c>
      <c r="J25" s="18">
        <f t="shared" si="12"/>
        <v>595129.80009999988</v>
      </c>
      <c r="K25" s="19">
        <f t="shared" si="12"/>
        <v>1</v>
      </c>
      <c r="L25" s="16">
        <f t="shared" si="12"/>
        <v>4</v>
      </c>
      <c r="M25" s="17">
        <f t="shared" si="12"/>
        <v>1</v>
      </c>
      <c r="N25" s="18">
        <f t="shared" si="12"/>
        <v>61886.28</v>
      </c>
      <c r="O25" s="18">
        <f t="shared" si="12"/>
        <v>74882.398799999995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4" hidden="1" customHeight="1" x14ac:dyDescent="0.35">
      <c r="A27" s="127" t="s">
        <v>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7</v>
      </c>
      <c r="C34" s="8">
        <f t="shared" ref="C34:C43" si="14">IF(B34,B34/$B$46,"")</f>
        <v>0.15217391304347827</v>
      </c>
      <c r="D34" s="10">
        <f t="shared" ref="D34:D45" si="15">D13+I13+N13+S13+AC13+X13</f>
        <v>5987496.8300000001</v>
      </c>
      <c r="E34" s="11">
        <f t="shared" ref="E34:E45" si="16">E13+J13+O13+T13+AD13+Y13</f>
        <v>7244871.1642999994</v>
      </c>
      <c r="F34" s="21">
        <f t="shared" ref="F34:F43" si="17">IF(E34,E34/$E$46,"")</f>
        <v>0.95376746176114835</v>
      </c>
      <c r="J34" s="151" t="s">
        <v>3</v>
      </c>
      <c r="K34" s="152"/>
      <c r="L34" s="58">
        <f>B25</f>
        <v>7</v>
      </c>
      <c r="M34" s="8">
        <f t="shared" ref="M34:M39" si="18">IF(L34,L34/$L$40,"")</f>
        <v>0.15217391304347827</v>
      </c>
      <c r="N34" s="59">
        <f>D25</f>
        <v>5724003.2400000002</v>
      </c>
      <c r="O34" s="59">
        <f>E25</f>
        <v>6926043.9203999992</v>
      </c>
      <c r="P34" s="60">
        <f t="shared" ref="P34:P39" si="19">IF(O34,O34/$O$40,"")</f>
        <v>0.91179472763535308</v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35</v>
      </c>
      <c r="M35" s="8">
        <f t="shared" si="18"/>
        <v>0.76086956521739135</v>
      </c>
      <c r="N35" s="62">
        <f>I25</f>
        <v>491842.80999999994</v>
      </c>
      <c r="O35" s="62">
        <f>J25</f>
        <v>595129.80009999988</v>
      </c>
      <c r="P35" s="60">
        <f t="shared" si="19"/>
        <v>7.8347209493081396E-2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7" t="s">
        <v>2</v>
      </c>
      <c r="K36" s="148"/>
      <c r="L36" s="61">
        <f>L25</f>
        <v>4</v>
      </c>
      <c r="M36" s="8">
        <f t="shared" si="18"/>
        <v>8.6956521739130432E-2</v>
      </c>
      <c r="N36" s="62">
        <f>N25</f>
        <v>61886.28</v>
      </c>
      <c r="O36" s="62">
        <f>O25</f>
        <v>74882.398799999995</v>
      </c>
      <c r="P36" s="60">
        <f t="shared" si="19"/>
        <v>9.8580628715656E-3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1</v>
      </c>
      <c r="C39" s="8">
        <f t="shared" si="14"/>
        <v>2.1739130434782608E-2</v>
      </c>
      <c r="D39" s="13">
        <f t="shared" si="15"/>
        <v>22579.439999999999</v>
      </c>
      <c r="E39" s="22">
        <f t="shared" si="16"/>
        <v>27321.122399999997</v>
      </c>
      <c r="F39" s="21">
        <f t="shared" si="17"/>
        <v>3.596750994319632E-3</v>
      </c>
      <c r="G39" s="25"/>
      <c r="J39" s="147" t="s">
        <v>4</v>
      </c>
      <c r="K39" s="148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9" t="s">
        <v>0</v>
      </c>
      <c r="K40" s="150"/>
      <c r="L40" s="84">
        <f>SUM(L34:L39)</f>
        <v>46</v>
      </c>
      <c r="M40" s="17">
        <f>SUM(M34:M39)</f>
        <v>1</v>
      </c>
      <c r="N40" s="85">
        <f>SUM(N34:N39)</f>
        <v>6277732.3300000001</v>
      </c>
      <c r="O40" s="86">
        <f>SUM(O34:O39)</f>
        <v>7596056.1192999985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34</v>
      </c>
      <c r="C41" s="8">
        <f t="shared" si="14"/>
        <v>0.73913043478260865</v>
      </c>
      <c r="D41" s="13">
        <f t="shared" si="15"/>
        <v>200590.5</v>
      </c>
      <c r="E41" s="23">
        <f t="shared" si="16"/>
        <v>242714.50499999998</v>
      </c>
      <c r="F41" s="21">
        <f t="shared" si="17"/>
        <v>3.1952700347133149E-2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5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13"/>
        <v>4</v>
      </c>
      <c r="C45" s="8">
        <f t="shared" ref="C45" si="22">IF(B45,B45/$B$46,"")</f>
        <v>8.6956521739130432E-2</v>
      </c>
      <c r="D45" s="13">
        <f t="shared" si="15"/>
        <v>67065.56</v>
      </c>
      <c r="E45" s="14">
        <f t="shared" si="16"/>
        <v>81149.32759999999</v>
      </c>
      <c r="F45" s="21">
        <f t="shared" ref="F45" si="23">IF(E45,E45/$E$46,"")</f>
        <v>1.0683086897398825E-2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46</v>
      </c>
      <c r="C46" s="17">
        <f>SUM(C34:C45)</f>
        <v>1</v>
      </c>
      <c r="D46" s="18">
        <f>SUM(D34:D45)</f>
        <v>6277732.3300000001</v>
      </c>
      <c r="E46" s="18">
        <f>SUM(E34:E45)</f>
        <v>7596056.1192999994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J38:K38"/>
    <mergeCell ref="J40:K40"/>
    <mergeCell ref="J34:K34"/>
    <mergeCell ref="J35:K35"/>
    <mergeCell ref="J36:K36"/>
    <mergeCell ref="J37:K37"/>
    <mergeCell ref="J39:K39"/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3" zoomScale="90" zoomScaleNormal="90" workbookViewId="0">
      <selection activeCell="D43" sqref="D43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>
        <v>44091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5">
      <c r="A8" s="30" t="s">
        <v>11</v>
      </c>
      <c r="B8" s="94" t="str">
        <f>'CONTRACTACIO 1r TR 2020'!B8</f>
        <v>INSTITUT MUNICIPAL D'URBANISME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>
        <f>+I13*1.21</f>
        <v>0</v>
      </c>
      <c r="K13" s="21" t="str">
        <f t="shared" ref="K13:K21" si="3">IF(J13,J13/$J$25,"")</f>
        <v/>
      </c>
      <c r="L13" s="1">
        <v>1</v>
      </c>
      <c r="M13" s="20">
        <f t="shared" ref="M13:M21" si="4">IF(L13,L13/$L$25,"")</f>
        <v>0.25</v>
      </c>
      <c r="N13" s="4">
        <v>234761.28</v>
      </c>
      <c r="O13" s="5">
        <f>+N13*1.21</f>
        <v>284061.14879999997</v>
      </c>
      <c r="P13" s="21">
        <f t="shared" ref="P13:P21" si="5">IF(O13,O13/$O$25,"")</f>
        <v>0.80636717459117779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14</v>
      </c>
      <c r="H20" s="67">
        <f t="shared" si="2"/>
        <v>1</v>
      </c>
      <c r="I20" s="70">
        <v>98112.55</v>
      </c>
      <c r="J20" s="71">
        <f>+I20*1.21</f>
        <v>118716.18550000001</v>
      </c>
      <c r="K20" s="21">
        <f t="shared" si="3"/>
        <v>1</v>
      </c>
      <c r="L20" s="69">
        <v>2</v>
      </c>
      <c r="M20" s="67">
        <f t="shared" si="4"/>
        <v>0.5</v>
      </c>
      <c r="N20" s="70">
        <v>14454.44</v>
      </c>
      <c r="O20" s="71">
        <f>+N20*1.21</f>
        <v>17489.8724</v>
      </c>
      <c r="P20" s="68">
        <f t="shared" si="5"/>
        <v>4.9648672656315833E-2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>
        <f>+I24*1.21</f>
        <v>0</v>
      </c>
      <c r="K24" s="68" t="str">
        <f t="shared" ref="K24" si="24">IF(J24,J24/$J$25,"")</f>
        <v/>
      </c>
      <c r="L24" s="69">
        <v>1</v>
      </c>
      <c r="M24" s="67">
        <f t="shared" ref="M24" si="25">IF(L24,L24/$L$25,"")</f>
        <v>0.25</v>
      </c>
      <c r="N24" s="70">
        <v>41918.75</v>
      </c>
      <c r="O24" s="71">
        <f>+N24*1.21</f>
        <v>50721.6875</v>
      </c>
      <c r="P24" s="68">
        <f t="shared" ref="P24" si="26">IF(O24,O24/$O$25,"")</f>
        <v>0.14398415275250645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4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14</v>
      </c>
      <c r="H25" s="17">
        <f t="shared" si="32"/>
        <v>1</v>
      </c>
      <c r="I25" s="18">
        <f t="shared" si="32"/>
        <v>98112.55</v>
      </c>
      <c r="J25" s="18">
        <f t="shared" si="32"/>
        <v>118716.18550000001</v>
      </c>
      <c r="K25" s="19">
        <f t="shared" si="32"/>
        <v>1</v>
      </c>
      <c r="L25" s="16">
        <f t="shared" si="32"/>
        <v>4</v>
      </c>
      <c r="M25" s="17">
        <f t="shared" si="32"/>
        <v>1</v>
      </c>
      <c r="N25" s="18">
        <f t="shared" si="32"/>
        <v>291134.46999999997</v>
      </c>
      <c r="O25" s="18">
        <f t="shared" si="32"/>
        <v>352272.70869999996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35">
      <c r="B26" s="26"/>
      <c r="H26" s="26"/>
      <c r="N26" s="26"/>
    </row>
    <row r="27" spans="1:31" s="49" customFormat="1" ht="34.4" hidden="1" customHeight="1" x14ac:dyDescent="0.35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4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12"/>
      <c r="C32" s="113"/>
      <c r="D32" s="113"/>
      <c r="E32" s="113"/>
      <c r="F32" s="114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5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5.5555555555555552E-2</v>
      </c>
      <c r="D34" s="10">
        <f t="shared" ref="D34:D45" si="35">D13+I13+N13+S13+AC13+X13</f>
        <v>234761.28</v>
      </c>
      <c r="E34" s="11">
        <f t="shared" ref="E34:E45" si="36">E13+J13+O13+T13+AD13+Y13</f>
        <v>284061.14879999997</v>
      </c>
      <c r="F34" s="21">
        <f t="shared" ref="F34:F42" si="37">IF(E34,E34/$E$46,"")</f>
        <v>0.6031164477508395</v>
      </c>
      <c r="J34" s="151" t="s">
        <v>3</v>
      </c>
      <c r="K34" s="152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29.95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7" t="s">
        <v>1</v>
      </c>
      <c r="K35" s="148"/>
      <c r="L35" s="61">
        <f>G25</f>
        <v>14</v>
      </c>
      <c r="M35" s="8">
        <f t="shared" si="38"/>
        <v>0.77777777777777779</v>
      </c>
      <c r="N35" s="62">
        <f>I25</f>
        <v>98112.55</v>
      </c>
      <c r="O35" s="62">
        <f>J25</f>
        <v>118716.18550000001</v>
      </c>
      <c r="P35" s="60">
        <f t="shared" si="39"/>
        <v>0.2520572925645006</v>
      </c>
    </row>
    <row r="36" spans="1:33" ht="29.95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7" t="s">
        <v>2</v>
      </c>
      <c r="K36" s="148"/>
      <c r="L36" s="61">
        <f>L25</f>
        <v>4</v>
      </c>
      <c r="M36" s="8">
        <f t="shared" si="38"/>
        <v>0.22222222222222221</v>
      </c>
      <c r="N36" s="62">
        <f>N25</f>
        <v>291134.46999999997</v>
      </c>
      <c r="O36" s="62">
        <f>O25</f>
        <v>352272.70869999996</v>
      </c>
      <c r="P36" s="60">
        <f t="shared" si="39"/>
        <v>0.7479427074354994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7" t="s">
        <v>4</v>
      </c>
      <c r="K39" s="148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9" t="s">
        <v>0</v>
      </c>
      <c r="K40" s="150"/>
      <c r="L40" s="84">
        <f>SUM(L34:L39)</f>
        <v>18</v>
      </c>
      <c r="M40" s="17">
        <f>SUM(M34:M39)</f>
        <v>1</v>
      </c>
      <c r="N40" s="85">
        <f>SUM(N34:N39)</f>
        <v>389247.01999999996</v>
      </c>
      <c r="O40" s="86">
        <f>SUM(O34:O39)</f>
        <v>470988.89419999998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5">
      <c r="A41" s="45" t="s">
        <v>29</v>
      </c>
      <c r="B41" s="12">
        <f t="shared" si="33"/>
        <v>16</v>
      </c>
      <c r="C41" s="8">
        <f t="shared" si="34"/>
        <v>0.88888888888888884</v>
      </c>
      <c r="D41" s="13">
        <f t="shared" si="35"/>
        <v>112566.99</v>
      </c>
      <c r="E41" s="23">
        <f t="shared" si="36"/>
        <v>136206.05790000001</v>
      </c>
      <c r="F41" s="21">
        <f t="shared" si="37"/>
        <v>0.28919165521164431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si="33"/>
        <v>1</v>
      </c>
      <c r="C45" s="8">
        <f t="shared" si="34"/>
        <v>5.5555555555555552E-2</v>
      </c>
      <c r="D45" s="13">
        <f t="shared" si="35"/>
        <v>41918.75</v>
      </c>
      <c r="E45" s="14">
        <f t="shared" si="36"/>
        <v>50721.6875</v>
      </c>
      <c r="F45" s="21">
        <f>IF(E45,E45/$E$46,"")</f>
        <v>0.10769189703751618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18</v>
      </c>
      <c r="C46" s="17">
        <f>SUM(C34:C45)</f>
        <v>1</v>
      </c>
      <c r="D46" s="18">
        <f>SUM(D34:D45)</f>
        <v>389247.02</v>
      </c>
      <c r="E46" s="18">
        <f>SUM(E34:E45)</f>
        <v>470988.89419999998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1" zoomScale="90" zoomScaleNormal="90" workbookViewId="0">
      <selection activeCell="J18" sqref="J18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>
        <v>44154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5">
      <c r="A8" s="30" t="s">
        <v>11</v>
      </c>
      <c r="B8" s="94" t="str">
        <f>'CONTRACTACIO 1r TR 2020'!B8</f>
        <v>INSTITUT MUNICIPAL D'URBANISME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0.149999999999999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>
        <f>+D18*1.1</f>
        <v>0</v>
      </c>
      <c r="F18" s="68" t="str">
        <f t="shared" si="1"/>
        <v/>
      </c>
      <c r="G18" s="72">
        <v>1</v>
      </c>
      <c r="H18" s="67">
        <f t="shared" si="2"/>
        <v>5.8823529411764705E-2</v>
      </c>
      <c r="I18" s="70">
        <v>63190.95</v>
      </c>
      <c r="J18" s="71">
        <f>+I18*1.21</f>
        <v>76461.049499999994</v>
      </c>
      <c r="K18" s="68">
        <f t="shared" si="3"/>
        <v>0.29417727687647732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9">
        <v>1</v>
      </c>
      <c r="C20" s="67">
        <f t="shared" si="0"/>
        <v>0.5</v>
      </c>
      <c r="D20" s="70">
        <v>39500</v>
      </c>
      <c r="E20" s="71">
        <f>+D20*1.21</f>
        <v>47795</v>
      </c>
      <c r="F20" s="21">
        <f t="shared" si="1"/>
        <v>0.98367571474001947</v>
      </c>
      <c r="G20" s="69">
        <v>16</v>
      </c>
      <c r="H20" s="67">
        <f t="shared" si="2"/>
        <v>0.94117647058823528</v>
      </c>
      <c r="I20" s="70">
        <v>151614.73000000001</v>
      </c>
      <c r="J20" s="71">
        <f>+I20*1.21</f>
        <v>183453.82330000002</v>
      </c>
      <c r="K20" s="68">
        <f t="shared" si="3"/>
        <v>0.70582272312352268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>
        <v>1</v>
      </c>
      <c r="C24" s="67">
        <f t="shared" ref="C24" si="12">IF(B24,B24/$B$25,"")</f>
        <v>0.5</v>
      </c>
      <c r="D24" s="70">
        <v>655.51</v>
      </c>
      <c r="E24" s="71">
        <f>+D24*1.21</f>
        <v>793.1671</v>
      </c>
      <c r="F24" s="68">
        <f t="shared" si="1"/>
        <v>1.632428525998051E-2</v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4">
      <c r="A25" s="83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40155.51</v>
      </c>
      <c r="E25" s="18">
        <f t="shared" si="22"/>
        <v>48588.167099999999</v>
      </c>
      <c r="F25" s="19">
        <f t="shared" si="22"/>
        <v>1</v>
      </c>
      <c r="G25" s="16">
        <f t="shared" si="22"/>
        <v>17</v>
      </c>
      <c r="H25" s="17">
        <f t="shared" si="22"/>
        <v>1</v>
      </c>
      <c r="I25" s="18">
        <f t="shared" si="22"/>
        <v>214805.68</v>
      </c>
      <c r="J25" s="18">
        <f t="shared" si="22"/>
        <v>259914.87280000001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5">
      <c r="B26" s="26"/>
      <c r="H26" s="26"/>
      <c r="N26" s="26"/>
    </row>
    <row r="27" spans="1:31" s="49" customFormat="1" ht="34.4" hidden="1" customHeight="1" x14ac:dyDescent="0.35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1" t="s">
        <v>3</v>
      </c>
      <c r="K34" s="152"/>
      <c r="L34" s="58">
        <f>B25</f>
        <v>2</v>
      </c>
      <c r="M34" s="8">
        <f>IF(L34,L34/$L$40,"")</f>
        <v>0.10526315789473684</v>
      </c>
      <c r="N34" s="59">
        <f>D25</f>
        <v>40155.51</v>
      </c>
      <c r="O34" s="59">
        <f>E25</f>
        <v>48588.167099999999</v>
      </c>
      <c r="P34" s="60">
        <f>IF(O34,O34/$O$40,"")</f>
        <v>0.15749655859387851</v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1">
        <f>G25</f>
        <v>17</v>
      </c>
      <c r="M35" s="8">
        <f>IF(L35,L35/$L$40,"")</f>
        <v>0.89473684210526316</v>
      </c>
      <c r="N35" s="62">
        <f>I25</f>
        <v>214805.68</v>
      </c>
      <c r="O35" s="62">
        <f>J25</f>
        <v>259914.87280000001</v>
      </c>
      <c r="P35" s="60">
        <f>IF(O35,O35/$O$40,"")</f>
        <v>0.84250344140612143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7" t="s">
        <v>2</v>
      </c>
      <c r="K36" s="148"/>
      <c r="L36" s="61">
        <f>L25</f>
        <v>0</v>
      </c>
      <c r="M36" s="8" t="str">
        <f>IF(L36,L36/$L$40,"")</f>
        <v/>
      </c>
      <c r="N36" s="62">
        <f>N25</f>
        <v>0</v>
      </c>
      <c r="O36" s="62">
        <f>O25</f>
        <v>0</v>
      </c>
      <c r="P36" s="60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1</v>
      </c>
      <c r="C39" s="8">
        <f t="shared" si="24"/>
        <v>5.2631578947368418E-2</v>
      </c>
      <c r="D39" s="13">
        <f t="shared" si="25"/>
        <v>63190.95</v>
      </c>
      <c r="E39" s="22">
        <f t="shared" si="26"/>
        <v>76461.049499999994</v>
      </c>
      <c r="F39" s="21">
        <f t="shared" si="27"/>
        <v>0.24784536815191358</v>
      </c>
      <c r="G39" s="25"/>
      <c r="J39" s="147" t="s">
        <v>4</v>
      </c>
      <c r="K39" s="148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9" t="s">
        <v>0</v>
      </c>
      <c r="K40" s="150"/>
      <c r="L40" s="84">
        <f>SUM(L34:L39)</f>
        <v>19</v>
      </c>
      <c r="M40" s="17">
        <f>SUM(M34:M39)</f>
        <v>1</v>
      </c>
      <c r="N40" s="85">
        <f>SUM(N34:N39)</f>
        <v>254961.19</v>
      </c>
      <c r="O40" s="86">
        <f>SUM(O34:O39)</f>
        <v>308503.03990000003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17</v>
      </c>
      <c r="C41" s="8">
        <f t="shared" si="24"/>
        <v>0.89473684210526316</v>
      </c>
      <c r="D41" s="13">
        <f t="shared" si="25"/>
        <v>191114.73</v>
      </c>
      <c r="E41" s="23">
        <f t="shared" si="26"/>
        <v>231248.82330000002</v>
      </c>
      <c r="F41" s="21">
        <f t="shared" si="27"/>
        <v>0.74958361309813459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23"/>
        <v>1</v>
      </c>
      <c r="C45" s="8">
        <f t="shared" ref="C45" si="32">IF(B45,B45/$B$46,"")</f>
        <v>5.2631578947368418E-2</v>
      </c>
      <c r="D45" s="13">
        <f t="shared" si="25"/>
        <v>655.51</v>
      </c>
      <c r="E45" s="14">
        <f t="shared" si="26"/>
        <v>793.1671</v>
      </c>
      <c r="F45" s="21">
        <f t="shared" ref="F45" si="33">IF(E45,E45/$E$46,"")</f>
        <v>2.5710187499517079E-3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19</v>
      </c>
      <c r="C46" s="17">
        <f>SUM(C34:C45)</f>
        <v>1</v>
      </c>
      <c r="D46" s="18">
        <f>SUM(D34:D45)</f>
        <v>254961.19</v>
      </c>
      <c r="E46" s="18">
        <f>SUM(E34:E45)</f>
        <v>308503.03990000003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5">
      <c r="A8" s="30" t="s">
        <v>11</v>
      </c>
      <c r="B8" s="94" t="str">
        <f>'CONTRACTACIO 1r TR 2020'!B8</f>
        <v>INSTITUT MUNICIPAL D'URBANISME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5">
      <c r="A20" s="81" t="s">
        <v>29</v>
      </c>
      <c r="B20" s="69">
        <v>5</v>
      </c>
      <c r="C20" s="67">
        <f t="shared" si="0"/>
        <v>1</v>
      </c>
      <c r="D20" s="70">
        <v>70457.600000000006</v>
      </c>
      <c r="E20" s="71">
        <f>+D20*1.21</f>
        <v>85253.696000000011</v>
      </c>
      <c r="F20" s="21">
        <f t="shared" si="1"/>
        <v>1</v>
      </c>
      <c r="G20" s="69">
        <v>35</v>
      </c>
      <c r="H20" s="67">
        <f t="shared" si="2"/>
        <v>1</v>
      </c>
      <c r="I20" s="70">
        <v>312480.49</v>
      </c>
      <c r="J20" s="71">
        <f>+I20*1.21</f>
        <v>378101.39289999998</v>
      </c>
      <c r="K20" s="68">
        <f t="shared" si="3"/>
        <v>1</v>
      </c>
      <c r="L20" s="69">
        <v>1</v>
      </c>
      <c r="M20" s="67">
        <f>IF(L20,L20/$L$25,"")</f>
        <v>1</v>
      </c>
      <c r="N20" s="70">
        <v>4188.6000000000004</v>
      </c>
      <c r="O20" s="71">
        <f>+N20*1.21</f>
        <v>5068.2060000000001</v>
      </c>
      <c r="P20" s="68">
        <f>IF(O20,O20/$O$25,"")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4">
      <c r="A25" s="83" t="s">
        <v>0</v>
      </c>
      <c r="B25" s="16">
        <f t="shared" ref="B25:AE25" si="30">SUM(B13:B24)</f>
        <v>5</v>
      </c>
      <c r="C25" s="17">
        <f t="shared" si="30"/>
        <v>1</v>
      </c>
      <c r="D25" s="18">
        <f t="shared" si="30"/>
        <v>70457.600000000006</v>
      </c>
      <c r="E25" s="18">
        <f t="shared" si="30"/>
        <v>85253.696000000011</v>
      </c>
      <c r="F25" s="19">
        <f t="shared" si="30"/>
        <v>1</v>
      </c>
      <c r="G25" s="16">
        <f t="shared" si="30"/>
        <v>35</v>
      </c>
      <c r="H25" s="17">
        <f t="shared" si="30"/>
        <v>1</v>
      </c>
      <c r="I25" s="18">
        <f t="shared" si="30"/>
        <v>312480.49</v>
      </c>
      <c r="J25" s="18">
        <f t="shared" si="30"/>
        <v>378101.39289999998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4188.6000000000004</v>
      </c>
      <c r="O25" s="18">
        <f t="shared" si="30"/>
        <v>5068.2060000000001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5">
      <c r="B26" s="26"/>
      <c r="H26" s="26"/>
      <c r="N26" s="26"/>
    </row>
    <row r="27" spans="1:31" s="49" customFormat="1" ht="34.4" hidden="1" customHeight="1" x14ac:dyDescent="0.35">
      <c r="A27" s="127" t="s">
        <v>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4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1" t="s">
        <v>3</v>
      </c>
      <c r="K34" s="152"/>
      <c r="L34" s="58">
        <f>B25</f>
        <v>5</v>
      </c>
      <c r="M34" s="8">
        <f t="shared" ref="M34:M39" si="36">IF(L34,L34/$L$40,"")</f>
        <v>0.12195121951219512</v>
      </c>
      <c r="N34" s="59">
        <f>D25</f>
        <v>70457.600000000006</v>
      </c>
      <c r="O34" s="59">
        <f>E25</f>
        <v>85253.696000000011</v>
      </c>
      <c r="P34" s="60">
        <f t="shared" ref="P34:P39" si="37">IF(O34,O34/$O$40,"")</f>
        <v>0.18200140114338284</v>
      </c>
    </row>
    <row r="35" spans="1:33" s="25" customFormat="1" ht="29.95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7" t="s">
        <v>1</v>
      </c>
      <c r="K35" s="148"/>
      <c r="L35" s="61">
        <f>G25</f>
        <v>35</v>
      </c>
      <c r="M35" s="8">
        <f t="shared" si="36"/>
        <v>0.85365853658536583</v>
      </c>
      <c r="N35" s="62">
        <f>I25</f>
        <v>312480.49</v>
      </c>
      <c r="O35" s="62">
        <f>J25</f>
        <v>378101.39289999998</v>
      </c>
      <c r="P35" s="60">
        <f t="shared" si="37"/>
        <v>0.80717888503115087</v>
      </c>
    </row>
    <row r="36" spans="1:33" ht="29.95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7" t="s">
        <v>2</v>
      </c>
      <c r="K36" s="148"/>
      <c r="L36" s="61">
        <f>L25</f>
        <v>1</v>
      </c>
      <c r="M36" s="8">
        <f t="shared" si="36"/>
        <v>2.4390243902439025E-2</v>
      </c>
      <c r="N36" s="62">
        <f>N25</f>
        <v>4188.6000000000004</v>
      </c>
      <c r="O36" s="62">
        <f>O25</f>
        <v>5068.2060000000001</v>
      </c>
      <c r="P36" s="60">
        <f t="shared" si="37"/>
        <v>1.0819713825466284E-2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4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9" t="s">
        <v>0</v>
      </c>
      <c r="K40" s="150"/>
      <c r="L40" s="84">
        <f>SUM(L34:L39)</f>
        <v>41</v>
      </c>
      <c r="M40" s="17">
        <f>SUM(M34:M39)</f>
        <v>1</v>
      </c>
      <c r="N40" s="85">
        <f>SUM(N34:N39)</f>
        <v>387126.68999999994</v>
      </c>
      <c r="O40" s="86">
        <f>SUM(O34:O39)</f>
        <v>468423.29489999998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5">
      <c r="A41" s="45" t="s">
        <v>29</v>
      </c>
      <c r="B41" s="12">
        <f t="shared" si="31"/>
        <v>41</v>
      </c>
      <c r="C41" s="8">
        <f t="shared" si="32"/>
        <v>1</v>
      </c>
      <c r="D41" s="13">
        <f t="shared" si="33"/>
        <v>387126.68999999994</v>
      </c>
      <c r="E41" s="23">
        <f t="shared" si="34"/>
        <v>468423.29489999998</v>
      </c>
      <c r="F41" s="21">
        <f t="shared" si="35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4">
      <c r="A46" s="65" t="s">
        <v>0</v>
      </c>
      <c r="B46" s="16">
        <f>SUM(B34:B45)</f>
        <v>41</v>
      </c>
      <c r="C46" s="17">
        <f>SUM(C34:C45)</f>
        <v>1</v>
      </c>
      <c r="D46" s="18">
        <f>SUM(D34:D45)</f>
        <v>387126.68999999994</v>
      </c>
      <c r="E46" s="18">
        <f>SUM(E34:E45)</f>
        <v>468423.29489999998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" x14ac:dyDescent="0.35">
      <c r="B49" s="26"/>
      <c r="H49" s="26"/>
      <c r="N49" s="26"/>
    </row>
    <row r="50" spans="2:14" s="25" customFormat="1" ht="14.4" x14ac:dyDescent="0.35">
      <c r="B50" s="26"/>
      <c r="H50" s="26"/>
      <c r="N50" s="26"/>
    </row>
    <row r="51" spans="2:14" s="25" customFormat="1" ht="14.4" x14ac:dyDescent="0.35">
      <c r="B51" s="26"/>
      <c r="H51" s="26"/>
      <c r="N51" s="26"/>
    </row>
    <row r="52" spans="2:14" s="25" customFormat="1" ht="14.4" x14ac:dyDescent="0.35">
      <c r="B52" s="26"/>
      <c r="H52" s="26"/>
      <c r="N52" s="26"/>
    </row>
    <row r="53" spans="2:14" s="25" customFormat="1" ht="14.4" x14ac:dyDescent="0.35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8" zoomScale="90" zoomScaleNormal="90" workbookViewId="0">
      <selection activeCell="E13" sqref="E13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88671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1" width="11.44140625" style="27" customWidth="1"/>
    <col min="12" max="12" width="11.88671875" style="27" customWidth="1"/>
    <col min="13" max="13" width="10.88671875" style="27" customWidth="1"/>
    <col min="14" max="14" width="20.1093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5">
      <c r="A8" s="30" t="s">
        <v>11</v>
      </c>
      <c r="B8" s="94" t="str">
        <f>'CONTRACTACIO 1r TR 2020'!B8</f>
        <v>INSTITUT MUNICIPAL D'URBANISME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29.95" customHeight="1" thickBot="1" x14ac:dyDescent="0.35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8.950000000000003" customHeight="1" thickBot="1" x14ac:dyDescent="0.35">
      <c r="A12" s="175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5</v>
      </c>
      <c r="C13" s="20">
        <f t="shared" ref="C13:C24" si="0">IF(B13,B13/$B$25,"")</f>
        <v>0.35714285714285715</v>
      </c>
      <c r="D13" s="10">
        <f>'CONTRACTACIO 1r TR 2020'!D13+'CONTRACTACIO 2n TR 2020'!D13+'CONTRACTACIO 3r TR 2020'!D13+'CONTRACTACIO 4t TR 2020'!D13</f>
        <v>5714162.29</v>
      </c>
      <c r="E13" s="10">
        <f>'CONTRACTACIO 1r TR 2020'!E13+'CONTRACTACIO 2n TR 2020'!E13+'CONTRACTACIO 3r TR 2020'!E13+'CONTRACTACIO 4t TR 2020'!E13</f>
        <v>6914136.3708999995</v>
      </c>
      <c r="F13" s="21">
        <f t="shared" ref="F13:F24" si="1">IF(E13,E13/$E$25,"")</f>
        <v>0.9793552732905908</v>
      </c>
      <c r="G13" s="9">
        <f>'CONTRACTACIO 1r TR 2020'!G13+'CONTRACTACIO 2n TR 2020'!G13+'CONTRACTACIO 3r TR 2020'!G13+'CONTRACTACIO 4t TR 2020'!G13</f>
        <v>2</v>
      </c>
      <c r="H13" s="20">
        <f t="shared" ref="H13:H24" si="2">IF(G13,G13/$G$25,"")</f>
        <v>1.9801980198019802E-2</v>
      </c>
      <c r="I13" s="10">
        <f>'CONTRACTACIO 1r TR 2020'!I13+'CONTRACTACIO 2n TR 2020'!I13+'CONTRACTACIO 3r TR 2020'!I13+'CONTRACTACIO 4t TR 2020'!I13</f>
        <v>273334.53999999998</v>
      </c>
      <c r="J13" s="10">
        <f>'CONTRACTACIO 1r TR 2020'!J13+'CONTRACTACIO 2n TR 2020'!J13+'CONTRACTACIO 3r TR 2020'!J13+'CONTRACTACIO 4t TR 2020'!J13</f>
        <v>330734.79339999997</v>
      </c>
      <c r="K13" s="21">
        <f t="shared" ref="K13:K24" si="3">IF(J13,J13/$J$25,"")</f>
        <v>0.24465125280475386</v>
      </c>
      <c r="L13" s="9">
        <f>'CONTRACTACIO 1r TR 2020'!L13+'CONTRACTACIO 2n TR 2020'!L13+'CONTRACTACIO 3r TR 2020'!L13+'CONTRACTACIO 4t TR 2020'!L13</f>
        <v>1</v>
      </c>
      <c r="M13" s="20">
        <f t="shared" ref="M13:M24" si="4">IF(L13,L13/$L$25,"")</f>
        <v>0.1111111111111111</v>
      </c>
      <c r="N13" s="10">
        <f>'CONTRACTACIO 1r TR 2020'!N13+'CONTRACTACIO 2n TR 2020'!N13+'CONTRACTACIO 3r TR 2020'!N13+'CONTRACTACIO 4t TR 2020'!N13</f>
        <v>234761.28</v>
      </c>
      <c r="O13" s="10">
        <f>'CONTRACTACIO 1r TR 2020'!O13+'CONTRACTACIO 2n TR 2020'!O13+'CONTRACTACIO 3r TR 2020'!O13+'CONTRACTACIO 4t TR 2020'!O13</f>
        <v>284061.14879999997</v>
      </c>
      <c r="P13" s="21">
        <f t="shared" ref="P13:P24" si="5">IF(O13,O13/$O$25,"")</f>
        <v>0.65720922478652932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1</v>
      </c>
      <c r="H18" s="20">
        <f t="shared" si="2"/>
        <v>9.9009900990099011E-3</v>
      </c>
      <c r="I18" s="13">
        <f>'CONTRACTACIO 1r TR 2020'!I18+'CONTRACTACIO 2n TR 2020'!I18+'CONTRACTACIO 3r TR 2020'!I18+'CONTRACTACIO 4t TR 2020'!I18</f>
        <v>63190.95</v>
      </c>
      <c r="J18" s="13">
        <f>'CONTRACTACIO 1r TR 2020'!J18+'CONTRACTACIO 2n TR 2020'!J18+'CONTRACTACIO 3r TR 2020'!J18+'CONTRACTACIO 4t TR 2020'!J18</f>
        <v>76461.049499999994</v>
      </c>
      <c r="K18" s="21">
        <f t="shared" si="3"/>
        <v>5.6559793297336521E-2</v>
      </c>
      <c r="L18" s="9">
        <f>'CONTRACTACIO 1r TR 2020'!L18+'CONTRACTACIO 2n TR 2020'!L18+'CONTRACTACIO 3r TR 2020'!L18+'CONTRACTACIO 4t TR 2020'!L18</f>
        <v>1</v>
      </c>
      <c r="M18" s="20">
        <f t="shared" si="4"/>
        <v>0.1111111111111111</v>
      </c>
      <c r="N18" s="13">
        <f>'CONTRACTACIO 1r TR 2020'!N18+'CONTRACTACIO 2n TR 2020'!N18+'CONTRACTACIO 3r TR 2020'!N18+'CONTRACTACIO 4t TR 2020'!N18</f>
        <v>22579.439999999999</v>
      </c>
      <c r="O18" s="13">
        <f>'CONTRACTACIO 1r TR 2020'!O18+'CONTRACTACIO 2n TR 2020'!O18+'CONTRACTACIO 3r TR 2020'!O18+'CONTRACTACIO 4t TR 2020'!O18</f>
        <v>27321.122399999997</v>
      </c>
      <c r="P18" s="21">
        <f t="shared" si="5"/>
        <v>6.3210663438680995E-2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2020'!B20+'CONTRACTACIO 2n TR 2020'!B20+'CONTRACTACIO 3r TR 2020'!B20+'CONTRACTACIO 4t TR 2020'!B20</f>
        <v>8</v>
      </c>
      <c r="C20" s="20">
        <f t="shared" si="0"/>
        <v>0.5714285714285714</v>
      </c>
      <c r="D20" s="13">
        <f>'CONTRACTACIO 1r TR 2020'!D20+'CONTRACTACIO 2n TR 2020'!D20+'CONTRACTACIO 3r TR 2020'!D20+'CONTRACTACIO 4t TR 2020'!D20</f>
        <v>119798.55</v>
      </c>
      <c r="E20" s="13">
        <f>'CONTRACTACIO 1r TR 2020'!E20+'CONTRACTACIO 2n TR 2020'!E20+'CONTRACTACIO 3r TR 2020'!E20+'CONTRACTACIO 4t TR 2020'!E20</f>
        <v>144956.24550000002</v>
      </c>
      <c r="F20" s="21">
        <f t="shared" si="1"/>
        <v>2.0532378277108146E-2</v>
      </c>
      <c r="G20" s="9">
        <f>'CONTRACTACIO 1r TR 2020'!G20+'CONTRACTACIO 2n TR 2020'!G20+'CONTRACTACIO 3r TR 2020'!G20+'CONTRACTACIO 4t TR 2020'!G20</f>
        <v>96</v>
      </c>
      <c r="H20" s="20">
        <f t="shared" si="2"/>
        <v>0.95049504950495045</v>
      </c>
      <c r="I20" s="13">
        <f>'CONTRACTACIO 1r TR 2020'!I20+'CONTRACTACIO 2n TR 2020'!I20+'CONTRACTACIO 3r TR 2020'!I20+'CONTRACTACIO 4t TR 2020'!I20</f>
        <v>751222.04</v>
      </c>
      <c r="J20" s="13">
        <f>'CONTRACTACIO 1r TR 2020'!J20+'CONTRACTACIO 2n TR 2020'!J20+'CONTRACTACIO 3r TR 2020'!J20+'CONTRACTACIO 4t TR 2020'!J20</f>
        <v>908978.66839999997</v>
      </c>
      <c r="K20" s="21">
        <f t="shared" si="3"/>
        <v>0.67239000684122441</v>
      </c>
      <c r="L20" s="9">
        <f>'CONTRACTACIO 1r TR 2020'!L20+'CONTRACTACIO 2n TR 2020'!L20+'CONTRACTACIO 3r TR 2020'!L20+'CONTRACTACIO 4t TR 2020'!L20</f>
        <v>4</v>
      </c>
      <c r="M20" s="20">
        <f t="shared" si="4"/>
        <v>0.44444444444444442</v>
      </c>
      <c r="N20" s="13">
        <f>'CONTRACTACIO 1r TR 2020'!N20+'CONTRACTACIO 2n TR 2020'!N20+'CONTRACTACIO 3r TR 2020'!N20+'CONTRACTACIO 4t TR 2020'!N20</f>
        <v>20378.32</v>
      </c>
      <c r="O20" s="13">
        <f>'CONTRACTACIO 1r TR 2020'!O20+'CONTRACTACIO 2n TR 2020'!O20+'CONTRACTACIO 3r TR 2020'!O20+'CONTRACTACIO 4t TR 2020'!O20</f>
        <v>24657.767200000002</v>
      </c>
      <c r="P20" s="21">
        <f t="shared" si="5"/>
        <v>5.7048674677748511E-2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3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63</v>
      </c>
      <c r="B24" s="82">
        <f>'CONTRACTACIO 1r TR 2020'!B24+'CONTRACTACIO 2n TR 2020'!B24+'CONTRACTACIO 3r TR 2020'!B24+'CONTRACTACIO 4t TR 2020'!B24</f>
        <v>1</v>
      </c>
      <c r="C24" s="67">
        <f t="shared" si="0"/>
        <v>7.1428571428571425E-2</v>
      </c>
      <c r="D24" s="78">
        <f>'CONTRACTACIO 1r TR 2020'!D24+'CONTRACTACIO 2n TR 2020'!D24+'CONTRACTACIO 3r TR 2020'!D24+'CONTRACTACIO 4t TR 2020'!D24</f>
        <v>655.51</v>
      </c>
      <c r="E24" s="79">
        <f>'CONTRACTACIO 1r TR 2020'!E24+'CONTRACTACIO 2n TR 2020'!E24+'CONTRACTACIO 3r TR 2020'!E24+'CONTRACTACIO 4t TR 2020'!E24</f>
        <v>793.1671</v>
      </c>
      <c r="F24" s="68">
        <f t="shared" si="1"/>
        <v>1.1234843230095155E-4</v>
      </c>
      <c r="G24" s="82">
        <f>'CONTRACTACIO 1r TR 2020'!G24+'CONTRACTACIO 2n TR 2020'!G24+'CONTRACTACIO 3r TR 2020'!G24+'CONTRACTACIO 4t TR 2020'!G24</f>
        <v>2</v>
      </c>
      <c r="H24" s="67">
        <f t="shared" si="2"/>
        <v>1.9801980198019802E-2</v>
      </c>
      <c r="I24" s="78">
        <f>'CONTRACTACIO 1r TR 2020'!I24+'CONTRACTACIO 2n TR 2020'!I24+'CONTRACTACIO 3r TR 2020'!I24+'CONTRACTACIO 4t TR 2020'!I24</f>
        <v>29494</v>
      </c>
      <c r="J24" s="79">
        <f>'CONTRACTACIO 1r TR 2020'!J24+'CONTRACTACIO 2n TR 2020'!J24+'CONTRACTACIO 3r TR 2020'!J24+'CONTRACTACIO 4t TR 2020'!J24</f>
        <v>35687.74</v>
      </c>
      <c r="K24" s="68">
        <f t="shared" si="3"/>
        <v>2.6398947056685228E-2</v>
      </c>
      <c r="L24" s="82">
        <f>'CONTRACTACIO 1r TR 2020'!L24+'CONTRACTACIO 2n TR 2020'!L24+'CONTRACTACIO 3r TR 2020'!L24+'CONTRACTACIO 4t TR 2020'!L24</f>
        <v>3</v>
      </c>
      <c r="M24" s="67">
        <f t="shared" si="4"/>
        <v>0.33333333333333331</v>
      </c>
      <c r="N24" s="78">
        <f>'CONTRACTACIO 1r TR 2020'!N24+'CONTRACTACIO 2n TR 2020'!N24+'CONTRACTACIO 3r TR 2020'!N24+'CONTRACTACIO 4t TR 2020'!N24</f>
        <v>79490.31</v>
      </c>
      <c r="O24" s="79">
        <f>'CONTRACTACIO 1r TR 2020'!O24+'CONTRACTACIO 2n TR 2020'!O24+'CONTRACTACIO 3r TR 2020'!O24+'CONTRACTACIO 4t TR 2020'!O24</f>
        <v>96183.275099999999</v>
      </c>
      <c r="P24" s="68">
        <f t="shared" si="5"/>
        <v>0.22253143709704132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14</v>
      </c>
      <c r="C25" s="17">
        <f t="shared" si="12"/>
        <v>1</v>
      </c>
      <c r="D25" s="18">
        <f t="shared" si="12"/>
        <v>5834616.3499999996</v>
      </c>
      <c r="E25" s="18">
        <f t="shared" si="12"/>
        <v>7059885.7834999999</v>
      </c>
      <c r="F25" s="19">
        <f t="shared" si="12"/>
        <v>0.99999999999999989</v>
      </c>
      <c r="G25" s="16">
        <f t="shared" si="12"/>
        <v>101</v>
      </c>
      <c r="H25" s="17">
        <f t="shared" si="12"/>
        <v>1</v>
      </c>
      <c r="I25" s="18">
        <f t="shared" si="12"/>
        <v>1117241.53</v>
      </c>
      <c r="J25" s="18">
        <f t="shared" si="12"/>
        <v>1351862.2512999999</v>
      </c>
      <c r="K25" s="19">
        <f t="shared" si="12"/>
        <v>1</v>
      </c>
      <c r="L25" s="16">
        <f t="shared" si="12"/>
        <v>9</v>
      </c>
      <c r="M25" s="17">
        <f t="shared" si="12"/>
        <v>1</v>
      </c>
      <c r="N25" s="18">
        <f t="shared" si="12"/>
        <v>357209.35</v>
      </c>
      <c r="O25" s="18">
        <f t="shared" si="12"/>
        <v>432223.31349999993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4" hidden="1" customHeight="1" x14ac:dyDescent="0.35">
      <c r="A27" s="127" t="s">
        <v>59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5"/>
      <c r="I31" s="55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450000000000003" customHeight="1" thickBot="1" x14ac:dyDescent="0.35">
      <c r="A33" s="15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6"/>
      <c r="K33" s="16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8</v>
      </c>
      <c r="C34" s="8">
        <f t="shared" ref="C34:C40" si="14">IF(B34,B34/$B$46,"")</f>
        <v>6.4516129032258063E-2</v>
      </c>
      <c r="D34" s="10">
        <f t="shared" ref="D34:D43" si="15">D13+I13+N13+S13+X13+AC13</f>
        <v>6222258.1100000003</v>
      </c>
      <c r="E34" s="11">
        <f t="shared" ref="E34:E43" si="16">E13+J13+O13+T13+Y13+AD13</f>
        <v>7528932.313099999</v>
      </c>
      <c r="F34" s="21">
        <f t="shared" ref="F34:F40" si="17">IF(E34,E34/$E$46,"")</f>
        <v>0.85130672823213316</v>
      </c>
      <c r="J34" s="151" t="s">
        <v>3</v>
      </c>
      <c r="K34" s="152"/>
      <c r="L34" s="58">
        <f>B25</f>
        <v>14</v>
      </c>
      <c r="M34" s="8">
        <f t="shared" ref="M34:M39" si="18">IF(L34,L34/$L$40,"")</f>
        <v>0.11290322580645161</v>
      </c>
      <c r="N34" s="59">
        <f>D25</f>
        <v>5834616.3499999996</v>
      </c>
      <c r="O34" s="59">
        <f>E25</f>
        <v>7059885.7834999999</v>
      </c>
      <c r="P34" s="60">
        <f t="shared" ref="P34:P39" si="19">IF(O34,O34/$O$40,"")</f>
        <v>0.79827099223439479</v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101</v>
      </c>
      <c r="M35" s="8">
        <f t="shared" si="18"/>
        <v>0.81451612903225812</v>
      </c>
      <c r="N35" s="62">
        <f>I25</f>
        <v>1117241.53</v>
      </c>
      <c r="O35" s="62">
        <f>J25</f>
        <v>1351862.2512999999</v>
      </c>
      <c r="P35" s="60">
        <f t="shared" si="19"/>
        <v>0.15285692344083143</v>
      </c>
    </row>
    <row r="36" spans="1:33" s="25" customFormat="1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7" t="s">
        <v>2</v>
      </c>
      <c r="K36" s="148"/>
      <c r="L36" s="61">
        <f>L25</f>
        <v>9</v>
      </c>
      <c r="M36" s="8">
        <f t="shared" si="18"/>
        <v>7.2580645161290328E-2</v>
      </c>
      <c r="N36" s="62">
        <f>N25</f>
        <v>357209.35</v>
      </c>
      <c r="O36" s="62">
        <f>O25</f>
        <v>432223.31349999993</v>
      </c>
      <c r="P36" s="60">
        <f t="shared" si="19"/>
        <v>4.8872084324773669E-2</v>
      </c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2</v>
      </c>
      <c r="C39" s="8">
        <f t="shared" si="14"/>
        <v>1.6129032258064516E-2</v>
      </c>
      <c r="D39" s="13">
        <f t="shared" si="15"/>
        <v>85770.39</v>
      </c>
      <c r="E39" s="22">
        <f t="shared" si="16"/>
        <v>103782.17189999999</v>
      </c>
      <c r="F39" s="21">
        <f t="shared" si="17"/>
        <v>1.1734792867680326E-2</v>
      </c>
      <c r="G39" s="25"/>
      <c r="H39" s="25"/>
      <c r="I39" s="25"/>
      <c r="J39" s="147" t="s">
        <v>4</v>
      </c>
      <c r="K39" s="148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9" t="s">
        <v>0</v>
      </c>
      <c r="K40" s="150"/>
      <c r="L40" s="84">
        <f>SUM(L34:L39)</f>
        <v>124</v>
      </c>
      <c r="M40" s="17">
        <f>SUM(M34:M39)</f>
        <v>1</v>
      </c>
      <c r="N40" s="85">
        <f>SUM(N34:N39)</f>
        <v>7309067.2299999995</v>
      </c>
      <c r="O40" s="86">
        <f>SUM(O34:O39)</f>
        <v>8843971.3483000007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108</v>
      </c>
      <c r="C41" s="8">
        <f>IF(B41,B41/$B$46,"")</f>
        <v>0.87096774193548387</v>
      </c>
      <c r="D41" s="13">
        <f t="shared" si="15"/>
        <v>891398.91</v>
      </c>
      <c r="E41" s="23">
        <f t="shared" si="16"/>
        <v>1078592.6811000002</v>
      </c>
      <c r="F41" s="21">
        <f>IF(E41,E41/$E$46,"")</f>
        <v>0.12195795741777576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3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5" t="s">
        <v>63</v>
      </c>
      <c r="B45" s="12">
        <f t="shared" ref="B45" si="23">B24+G24+L24+Q24+V24+AA24</f>
        <v>6</v>
      </c>
      <c r="C45" s="8">
        <f>IF(B45,B45/$B$46,"")</f>
        <v>4.8387096774193547E-2</v>
      </c>
      <c r="D45" s="13">
        <f t="shared" ref="D45" si="24">D24+I24+N24+S24+X24+AC24</f>
        <v>109639.81999999999</v>
      </c>
      <c r="E45" s="14">
        <f t="shared" ref="E45" si="25">E24+J24+O24+T24+Y24+AD24</f>
        <v>132664.18219999998</v>
      </c>
      <c r="F45" s="21">
        <f>IF(E45,E45/$E$46,"")</f>
        <v>1.5000521482410828E-2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5">
      <c r="A46" s="65" t="s">
        <v>0</v>
      </c>
      <c r="B46" s="16">
        <f>SUM(B34:B45)</f>
        <v>124</v>
      </c>
      <c r="C46" s="17">
        <f>SUM(C34:C45)</f>
        <v>1</v>
      </c>
      <c r="D46" s="18">
        <f>SUM(D34:D45)</f>
        <v>7309067.2300000004</v>
      </c>
      <c r="E46" s="18">
        <f>SUM(E34:E45)</f>
        <v>8843971.3482999988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2021-04-19T15:51:31Z</dcterms:modified>
</cp:coreProperties>
</file>