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8" yWindow="-118" windowWidth="20605" windowHeight="11638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6" l="1"/>
  <c r="F44" i="6"/>
  <c r="D44" i="6"/>
  <c r="B44" i="6"/>
  <c r="C44" i="6"/>
  <c r="E44" i="5"/>
  <c r="F44" i="5"/>
  <c r="D44" i="5"/>
  <c r="B44" i="5"/>
  <c r="C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/>
  <c r="Y23" i="7"/>
  <c r="X23" i="7"/>
  <c r="V23" i="7"/>
  <c r="W23" i="7"/>
  <c r="T23" i="7"/>
  <c r="S23" i="7"/>
  <c r="Q23" i="7"/>
  <c r="R23" i="7"/>
  <c r="O23" i="7"/>
  <c r="N23" i="7"/>
  <c r="L23" i="7"/>
  <c r="M23" i="7"/>
  <c r="J23" i="7"/>
  <c r="I23" i="7"/>
  <c r="G23" i="7"/>
  <c r="E23" i="7"/>
  <c r="D23" i="7"/>
  <c r="B23" i="7"/>
  <c r="D44" i="7"/>
  <c r="E44" i="7"/>
  <c r="B44" i="7"/>
  <c r="B8" i="7"/>
  <c r="B8" i="6"/>
  <c r="B8" i="5"/>
  <c r="B8" i="4"/>
  <c r="AD22" i="7"/>
  <c r="AC22" i="7"/>
  <c r="AA22" i="7"/>
  <c r="AB22" i="7"/>
  <c r="Y22" i="7"/>
  <c r="X22" i="7"/>
  <c r="V22" i="7"/>
  <c r="W22" i="7"/>
  <c r="T22" i="7"/>
  <c r="S22" i="7"/>
  <c r="Q22" i="7"/>
  <c r="R22" i="7"/>
  <c r="O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E34" i="7" s="1"/>
  <c r="O13" i="7"/>
  <c r="T13" i="7"/>
  <c r="Y13" i="7"/>
  <c r="AD13" i="7"/>
  <c r="E20" i="7"/>
  <c r="J20" i="7"/>
  <c r="O20" i="7"/>
  <c r="E41" i="7" s="1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E40" i="7" s="1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S25" i="7" s="1"/>
  <c r="N37" i="7" s="1"/>
  <c r="X13" i="7"/>
  <c r="AC13" i="7"/>
  <c r="D20" i="7"/>
  <c r="D25" i="7" s="1"/>
  <c r="N34" i="7" s="1"/>
  <c r="I20" i="7"/>
  <c r="D41" i="7" s="1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M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/>
  <c r="G21" i="7"/>
  <c r="H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R15" i="7"/>
  <c r="V15" i="7"/>
  <c r="W15" i="7"/>
  <c r="AA15" i="7"/>
  <c r="AB15" i="7"/>
  <c r="G17" i="7"/>
  <c r="L17" i="7"/>
  <c r="M17" i="7"/>
  <c r="B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Q19" i="7"/>
  <c r="R19" i="7"/>
  <c r="V19" i="7"/>
  <c r="W19" i="7"/>
  <c r="J25" i="6"/>
  <c r="K20" i="6" s="1"/>
  <c r="E25" i="6"/>
  <c r="F20" i="6" s="1"/>
  <c r="O25" i="6"/>
  <c r="O36" i="6"/>
  <c r="Y25" i="6"/>
  <c r="O38" i="6" s="1"/>
  <c r="T25" i="6"/>
  <c r="O37" i="6" s="1"/>
  <c r="AD25" i="6"/>
  <c r="O39" i="6"/>
  <c r="P39" i="6"/>
  <c r="I25" i="6"/>
  <c r="N35" i="6" s="1"/>
  <c r="D25" i="6"/>
  <c r="N34" i="6"/>
  <c r="N25" i="6"/>
  <c r="N36" i="6"/>
  <c r="X25" i="6"/>
  <c r="N38" i="6" s="1"/>
  <c r="S25" i="6"/>
  <c r="N37" i="6" s="1"/>
  <c r="AC25" i="6"/>
  <c r="N39" i="6"/>
  <c r="G25" i="6"/>
  <c r="L35" i="6" s="1"/>
  <c r="H15" i="6"/>
  <c r="B25" i="6"/>
  <c r="L25" i="6"/>
  <c r="L36" i="6" s="1"/>
  <c r="V25" i="6"/>
  <c r="L38" i="6" s="1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4" i="6"/>
  <c r="W13" i="6"/>
  <c r="W14" i="6"/>
  <c r="W15" i="6"/>
  <c r="W16" i="6"/>
  <c r="W17" i="6"/>
  <c r="W21" i="6"/>
  <c r="W24" i="6"/>
  <c r="U14" i="6"/>
  <c r="U25" i="6" s="1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25" i="6" s="1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7" i="6"/>
  <c r="H16" i="6"/>
  <c r="H17" i="6"/>
  <c r="H21" i="6"/>
  <c r="F15" i="6"/>
  <c r="F25" i="6" s="1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K19" i="5" s="1"/>
  <c r="O25" i="5"/>
  <c r="O36" i="5"/>
  <c r="T25" i="5"/>
  <c r="O37" i="5"/>
  <c r="Y25" i="5"/>
  <c r="Z18" i="5"/>
  <c r="D25" i="5"/>
  <c r="N34" i="5"/>
  <c r="I25" i="5"/>
  <c r="N35" i="5" s="1"/>
  <c r="N40" i="5" s="1"/>
  <c r="N25" i="5"/>
  <c r="N36" i="5"/>
  <c r="S25" i="5"/>
  <c r="N37" i="5"/>
  <c r="X25" i="5"/>
  <c r="N38" i="5"/>
  <c r="B25" i="5"/>
  <c r="L34" i="5"/>
  <c r="G25" i="5"/>
  <c r="H13" i="5" s="1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1" i="5"/>
  <c r="W13" i="5"/>
  <c r="W14" i="5"/>
  <c r="W15" i="5"/>
  <c r="W16" i="5"/>
  <c r="W17" i="5"/>
  <c r="W19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L39" i="4"/>
  <c r="M39" i="4"/>
  <c r="Y25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7" i="4"/>
  <c r="U14" i="4"/>
  <c r="U15" i="4"/>
  <c r="U16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/>
  <c r="L25" i="4"/>
  <c r="M19" i="4"/>
  <c r="M15" i="4"/>
  <c r="M16" i="4"/>
  <c r="M17" i="4"/>
  <c r="M18" i="4"/>
  <c r="M21" i="4"/>
  <c r="M24" i="4"/>
  <c r="J25" i="4"/>
  <c r="K23" i="4"/>
  <c r="K16" i="4"/>
  <c r="K17" i="4"/>
  <c r="I25" i="4"/>
  <c r="N35" i="4"/>
  <c r="G25" i="4"/>
  <c r="H19" i="4" s="1"/>
  <c r="H23" i="4"/>
  <c r="H16" i="4"/>
  <c r="H17" i="4"/>
  <c r="H21" i="4"/>
  <c r="E25" i="4"/>
  <c r="F19" i="4"/>
  <c r="F16" i="4"/>
  <c r="F17" i="4"/>
  <c r="F21" i="4"/>
  <c r="F24" i="4"/>
  <c r="D25" i="4"/>
  <c r="N34" i="4"/>
  <c r="B25" i="4"/>
  <c r="C19" i="4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9" i="1" s="1"/>
  <c r="O25" i="1"/>
  <c r="O36" i="1"/>
  <c r="E25" i="1"/>
  <c r="Y25" i="1"/>
  <c r="O38" i="1"/>
  <c r="I25" i="1"/>
  <c r="N35" i="1" s="1"/>
  <c r="N40" i="1" s="1"/>
  <c r="N25" i="1"/>
  <c r="N36" i="1"/>
  <c r="D25" i="1"/>
  <c r="N34" i="1"/>
  <c r="X25" i="1"/>
  <c r="N38" i="1"/>
  <c r="G25" i="1"/>
  <c r="H22" i="1"/>
  <c r="L25" i="1"/>
  <c r="M20" i="1"/>
  <c r="V25" i="1"/>
  <c r="L38" i="1"/>
  <c r="Q25" i="1"/>
  <c r="L37" i="1"/>
  <c r="M37" i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19" i="1"/>
  <c r="Z18" i="1"/>
  <c r="Z17" i="1"/>
  <c r="Z16" i="1"/>
  <c r="Z15" i="1"/>
  <c r="Z14" i="1"/>
  <c r="W24" i="1"/>
  <c r="W21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8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6" i="1" s="1"/>
  <c r="D41" i="1"/>
  <c r="D35" i="1"/>
  <c r="D36" i="1"/>
  <c r="D37" i="1"/>
  <c r="D38" i="1"/>
  <c r="D39" i="1"/>
  <c r="D40" i="1"/>
  <c r="B45" i="1"/>
  <c r="B42" i="1"/>
  <c r="C42" i="1"/>
  <c r="B34" i="1"/>
  <c r="B41" i="1"/>
  <c r="B35" i="1"/>
  <c r="B36" i="1"/>
  <c r="B37" i="1"/>
  <c r="B38" i="1"/>
  <c r="C38" i="1"/>
  <c r="B39" i="1"/>
  <c r="B40" i="1"/>
  <c r="AE13" i="1"/>
  <c r="AD25" i="1"/>
  <c r="O39" i="1"/>
  <c r="P39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/>
  <c r="S25" i="1"/>
  <c r="R13" i="1"/>
  <c r="P13" i="1"/>
  <c r="M13" i="1"/>
  <c r="F14" i="1"/>
  <c r="F15" i="1"/>
  <c r="F16" i="1"/>
  <c r="F17" i="1"/>
  <c r="F18" i="1"/>
  <c r="F19" i="1"/>
  <c r="F21" i="1"/>
  <c r="N37" i="1"/>
  <c r="W20" i="5"/>
  <c r="Z20" i="5"/>
  <c r="Z25" i="5"/>
  <c r="P19" i="1"/>
  <c r="H19" i="1"/>
  <c r="Z20" i="1"/>
  <c r="W20" i="1"/>
  <c r="P20" i="1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24" i="7"/>
  <c r="P19" i="4"/>
  <c r="P23" i="4"/>
  <c r="P22" i="4"/>
  <c r="P24" i="4"/>
  <c r="F16" i="7"/>
  <c r="F18" i="4"/>
  <c r="F23" i="4"/>
  <c r="F22" i="4"/>
  <c r="C16" i="4"/>
  <c r="C23" i="4"/>
  <c r="L34" i="4"/>
  <c r="C22" i="4"/>
  <c r="C13" i="4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E46" i="1"/>
  <c r="F45" i="1"/>
  <c r="F37" i="1"/>
  <c r="M18" i="6"/>
  <c r="M13" i="6"/>
  <c r="P19" i="6"/>
  <c r="P14" i="6"/>
  <c r="Z21" i="6"/>
  <c r="H22" i="6"/>
  <c r="K22" i="6"/>
  <c r="AB25" i="6"/>
  <c r="AE25" i="6"/>
  <c r="M13" i="5"/>
  <c r="M25" i="5"/>
  <c r="AB25" i="5"/>
  <c r="L35" i="5"/>
  <c r="L40" i="5" s="1"/>
  <c r="M39" i="5"/>
  <c r="H22" i="5"/>
  <c r="O38" i="5"/>
  <c r="K22" i="5"/>
  <c r="U25" i="5"/>
  <c r="M14" i="4"/>
  <c r="P21" i="4"/>
  <c r="H22" i="4"/>
  <c r="K13" i="4"/>
  <c r="K25" i="4" s="1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25" i="1" s="1"/>
  <c r="H18" i="1"/>
  <c r="H24" i="1"/>
  <c r="L35" i="1"/>
  <c r="M35" i="1" s="1"/>
  <c r="P25" i="1"/>
  <c r="Z25" i="1"/>
  <c r="U25" i="1"/>
  <c r="B46" i="1"/>
  <c r="C41" i="1" s="1"/>
  <c r="C46" i="1" s="1"/>
  <c r="X25" i="7"/>
  <c r="N39" i="7"/>
  <c r="Z18" i="6"/>
  <c r="C20" i="6"/>
  <c r="C13" i="6"/>
  <c r="C25" i="6" s="1"/>
  <c r="F14" i="6"/>
  <c r="K15" i="6"/>
  <c r="R16" i="6"/>
  <c r="R25" i="6"/>
  <c r="U16" i="6"/>
  <c r="U13" i="6"/>
  <c r="H24" i="6"/>
  <c r="H14" i="6"/>
  <c r="D35" i="7"/>
  <c r="K14" i="6"/>
  <c r="K21" i="6"/>
  <c r="T25" i="7"/>
  <c r="U13" i="7" s="1"/>
  <c r="U25" i="7" s="1"/>
  <c r="U14" i="7"/>
  <c r="F13" i="6"/>
  <c r="W19" i="6"/>
  <c r="W18" i="6"/>
  <c r="K24" i="6"/>
  <c r="F43" i="6"/>
  <c r="H14" i="5"/>
  <c r="H24" i="5"/>
  <c r="K15" i="5"/>
  <c r="K18" i="5"/>
  <c r="K14" i="5"/>
  <c r="K21" i="5"/>
  <c r="P15" i="5"/>
  <c r="P18" i="5"/>
  <c r="P13" i="5"/>
  <c r="P19" i="5"/>
  <c r="P14" i="5"/>
  <c r="H15" i="5"/>
  <c r="W18" i="5"/>
  <c r="R16" i="5"/>
  <c r="R25" i="5"/>
  <c r="C14" i="5"/>
  <c r="C13" i="5"/>
  <c r="E25" i="7"/>
  <c r="O34" i="7" s="1"/>
  <c r="F23" i="7"/>
  <c r="B46" i="5"/>
  <c r="C40" i="5" s="1"/>
  <c r="D46" i="5"/>
  <c r="F43" i="5"/>
  <c r="AE21" i="5"/>
  <c r="AE20" i="5"/>
  <c r="C20" i="5"/>
  <c r="F21" i="5"/>
  <c r="F20" i="5"/>
  <c r="P21" i="5"/>
  <c r="E42" i="7"/>
  <c r="C43" i="6"/>
  <c r="B36" i="7"/>
  <c r="V25" i="7"/>
  <c r="Y25" i="7"/>
  <c r="Z19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AE15" i="7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0" i="4" s="1"/>
  <c r="O36" i="4"/>
  <c r="P20" i="4"/>
  <c r="N40" i="4"/>
  <c r="D46" i="4"/>
  <c r="L36" i="4"/>
  <c r="O25" i="7"/>
  <c r="P16" i="7"/>
  <c r="E46" i="4"/>
  <c r="K17" i="7"/>
  <c r="Z14" i="7"/>
  <c r="B40" i="7"/>
  <c r="Q25" i="7"/>
  <c r="B25" i="7"/>
  <c r="C24" i="7"/>
  <c r="B35" i="7"/>
  <c r="B37" i="7"/>
  <c r="AC25" i="7"/>
  <c r="N38" i="7" s="1"/>
  <c r="N25" i="7"/>
  <c r="N36" i="7"/>
  <c r="E37" i="7"/>
  <c r="B39" i="7"/>
  <c r="L25" i="7"/>
  <c r="M15" i="7"/>
  <c r="D40" i="7"/>
  <c r="D38" i="7"/>
  <c r="E39" i="7"/>
  <c r="E35" i="7"/>
  <c r="B42" i="7"/>
  <c r="C42" i="7"/>
  <c r="D45" i="7"/>
  <c r="E45" i="7"/>
  <c r="AA25" i="7"/>
  <c r="B45" i="7"/>
  <c r="D36" i="7"/>
  <c r="E36" i="7"/>
  <c r="D37" i="7"/>
  <c r="C36" i="1"/>
  <c r="C35" i="1"/>
  <c r="B38" i="7"/>
  <c r="R17" i="7"/>
  <c r="W25" i="5"/>
  <c r="F41" i="1"/>
  <c r="U25" i="4"/>
  <c r="AE25" i="4"/>
  <c r="M25" i="6"/>
  <c r="C19" i="7"/>
  <c r="Z20" i="7"/>
  <c r="Z23" i="7"/>
  <c r="Z22" i="7"/>
  <c r="Z17" i="7"/>
  <c r="Z16" i="7"/>
  <c r="AE13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2" i="7"/>
  <c r="K23" i="7"/>
  <c r="F25" i="1"/>
  <c r="F43" i="1"/>
  <c r="F44" i="1"/>
  <c r="F24" i="7"/>
  <c r="C25" i="1"/>
  <c r="C22" i="7"/>
  <c r="C23" i="7"/>
  <c r="C40" i="1"/>
  <c r="C44" i="1"/>
  <c r="Z25" i="4"/>
  <c r="F15" i="7"/>
  <c r="F22" i="7"/>
  <c r="F34" i="1"/>
  <c r="F42" i="1"/>
  <c r="F36" i="1"/>
  <c r="F46" i="1" s="1"/>
  <c r="F35" i="1"/>
  <c r="F39" i="1"/>
  <c r="F40" i="1"/>
  <c r="C34" i="1"/>
  <c r="C36" i="6"/>
  <c r="C39" i="5"/>
  <c r="C43" i="5"/>
  <c r="P39" i="5"/>
  <c r="P37" i="5"/>
  <c r="C25" i="5"/>
  <c r="AE25" i="5"/>
  <c r="C36" i="4"/>
  <c r="C43" i="4"/>
  <c r="P25" i="4"/>
  <c r="W25" i="4"/>
  <c r="C45" i="1"/>
  <c r="C37" i="1"/>
  <c r="L40" i="1"/>
  <c r="M34" i="1" s="1"/>
  <c r="C39" i="1"/>
  <c r="C15" i="7"/>
  <c r="K24" i="7"/>
  <c r="F37" i="6"/>
  <c r="C37" i="6"/>
  <c r="F36" i="6"/>
  <c r="C35" i="6"/>
  <c r="F35" i="6"/>
  <c r="F42" i="6"/>
  <c r="U16" i="7"/>
  <c r="F45" i="6"/>
  <c r="AB18" i="7"/>
  <c r="AB19" i="7"/>
  <c r="AB25" i="7" s="1"/>
  <c r="C45" i="6"/>
  <c r="C45" i="5"/>
  <c r="F45" i="5"/>
  <c r="P25" i="5"/>
  <c r="M37" i="5"/>
  <c r="L37" i="7"/>
  <c r="R16" i="7"/>
  <c r="C36" i="5"/>
  <c r="C37" i="5"/>
  <c r="F36" i="5"/>
  <c r="F37" i="5"/>
  <c r="C35" i="5"/>
  <c r="F18" i="7"/>
  <c r="F35" i="5"/>
  <c r="F21" i="7"/>
  <c r="F13" i="7"/>
  <c r="F14" i="7"/>
  <c r="F25" i="5"/>
  <c r="F42" i="5"/>
  <c r="L39" i="7"/>
  <c r="W20" i="7"/>
  <c r="W25" i="7"/>
  <c r="O39" i="7"/>
  <c r="Z21" i="7"/>
  <c r="AE18" i="7"/>
  <c r="AE21" i="7"/>
  <c r="AE17" i="7"/>
  <c r="F35" i="4"/>
  <c r="F36" i="4"/>
  <c r="F25" i="4"/>
  <c r="M25" i="4"/>
  <c r="C38" i="4"/>
  <c r="C35" i="4"/>
  <c r="C25" i="4"/>
  <c r="F38" i="4"/>
  <c r="F46" i="4" s="1"/>
  <c r="F42" i="4"/>
  <c r="P21" i="7"/>
  <c r="F45" i="4"/>
  <c r="C45" i="4"/>
  <c r="K15" i="7"/>
  <c r="K14" i="7"/>
  <c r="K16" i="7"/>
  <c r="AB20" i="7"/>
  <c r="AB17" i="7"/>
  <c r="O40" i="4"/>
  <c r="P36" i="4" s="1"/>
  <c r="P40" i="4" s="1"/>
  <c r="P34" i="4"/>
  <c r="C20" i="7"/>
  <c r="C18" i="7"/>
  <c r="C14" i="7"/>
  <c r="C39" i="4"/>
  <c r="C13" i="7"/>
  <c r="F34" i="4"/>
  <c r="F39" i="4"/>
  <c r="R13" i="7"/>
  <c r="M19" i="7"/>
  <c r="C34" i="4"/>
  <c r="K21" i="7"/>
  <c r="M18" i="7"/>
  <c r="L36" i="7"/>
  <c r="M20" i="7"/>
  <c r="M13" i="7"/>
  <c r="M25" i="7" s="1"/>
  <c r="F40" i="4"/>
  <c r="F41" i="4"/>
  <c r="P13" i="7"/>
  <c r="O36" i="7"/>
  <c r="P15" i="7"/>
  <c r="P14" i="7"/>
  <c r="P19" i="7"/>
  <c r="F44" i="7"/>
  <c r="M14" i="7"/>
  <c r="L34" i="7"/>
  <c r="L38" i="7"/>
  <c r="C44" i="7"/>
  <c r="H15" i="7"/>
  <c r="H16" i="7"/>
  <c r="H14" i="7"/>
  <c r="H24" i="7"/>
  <c r="Z25" i="7"/>
  <c r="P39" i="4"/>
  <c r="M38" i="1"/>
  <c r="F43" i="7"/>
  <c r="C43" i="7"/>
  <c r="R25" i="7"/>
  <c r="P35" i="4"/>
  <c r="P37" i="4"/>
  <c r="C25" i="7"/>
  <c r="P38" i="4"/>
  <c r="F38" i="7"/>
  <c r="M37" i="4"/>
  <c r="M34" i="4"/>
  <c r="F35" i="7"/>
  <c r="F42" i="7"/>
  <c r="F45" i="7"/>
  <c r="F37" i="7"/>
  <c r="F36" i="7"/>
  <c r="C37" i="7"/>
  <c r="C36" i="7"/>
  <c r="C35" i="7"/>
  <c r="C45" i="7"/>
  <c r="M39" i="7"/>
  <c r="P39" i="7"/>
  <c r="H18" i="6" l="1"/>
  <c r="O35" i="5"/>
  <c r="O40" i="5" s="1"/>
  <c r="K20" i="5"/>
  <c r="K25" i="5" s="1"/>
  <c r="K13" i="5"/>
  <c r="E46" i="5"/>
  <c r="F39" i="5" s="1"/>
  <c r="M38" i="5"/>
  <c r="M34" i="5"/>
  <c r="H20" i="5"/>
  <c r="H18" i="5"/>
  <c r="H25" i="5" s="1"/>
  <c r="C41" i="5"/>
  <c r="C34" i="5"/>
  <c r="C46" i="5"/>
  <c r="M35" i="5"/>
  <c r="K20" i="1"/>
  <c r="O40" i="1"/>
  <c r="P36" i="5"/>
  <c r="P34" i="5"/>
  <c r="P38" i="5"/>
  <c r="F40" i="5"/>
  <c r="F34" i="5"/>
  <c r="F41" i="5"/>
  <c r="P35" i="5"/>
  <c r="M36" i="5"/>
  <c r="L35" i="4"/>
  <c r="C41" i="4"/>
  <c r="C46" i="4" s="1"/>
  <c r="H20" i="4"/>
  <c r="H25" i="4" s="1"/>
  <c r="K13" i="1"/>
  <c r="K25" i="1" s="1"/>
  <c r="M40" i="1"/>
  <c r="M36" i="1"/>
  <c r="K18" i="6"/>
  <c r="I25" i="7"/>
  <c r="N35" i="7" s="1"/>
  <c r="N40" i="7" s="1"/>
  <c r="H13" i="6"/>
  <c r="K13" i="6"/>
  <c r="H19" i="6"/>
  <c r="J25" i="7"/>
  <c r="E46" i="7"/>
  <c r="F39" i="7" s="1"/>
  <c r="K19" i="6"/>
  <c r="D46" i="7"/>
  <c r="D46" i="6"/>
  <c r="AE25" i="7"/>
  <c r="AE20" i="7"/>
  <c r="Z20" i="6"/>
  <c r="Z25" i="6" s="1"/>
  <c r="W20" i="6"/>
  <c r="W25" i="6" s="1"/>
  <c r="P20" i="7"/>
  <c r="P25" i="7" s="1"/>
  <c r="N40" i="6"/>
  <c r="E46" i="6"/>
  <c r="O35" i="6"/>
  <c r="O40" i="6" s="1"/>
  <c r="P38" i="6" s="1"/>
  <c r="L40" i="6"/>
  <c r="G25" i="7"/>
  <c r="H20" i="6"/>
  <c r="B41" i="7"/>
  <c r="B46" i="7" s="1"/>
  <c r="B46" i="6"/>
  <c r="F20" i="7"/>
  <c r="F25" i="7" s="1"/>
  <c r="H18" i="7" l="1"/>
  <c r="H17" i="7"/>
  <c r="C39" i="6"/>
  <c r="C38" i="6"/>
  <c r="C39" i="7"/>
  <c r="C38" i="7"/>
  <c r="K25" i="6"/>
  <c r="F46" i="5"/>
  <c r="M40" i="5"/>
  <c r="P38" i="1"/>
  <c r="P36" i="1"/>
  <c r="P34" i="1"/>
  <c r="P35" i="1"/>
  <c r="P40" i="5"/>
  <c r="L40" i="4"/>
  <c r="F41" i="7"/>
  <c r="F40" i="7"/>
  <c r="F34" i="7"/>
  <c r="F34" i="6"/>
  <c r="F39" i="6"/>
  <c r="K13" i="7"/>
  <c r="K18" i="7"/>
  <c r="H25" i="6"/>
  <c r="O35" i="7"/>
  <c r="O40" i="7" s="1"/>
  <c r="P34" i="7" s="1"/>
  <c r="K20" i="7"/>
  <c r="K19" i="7"/>
  <c r="P37" i="6"/>
  <c r="C41" i="6"/>
  <c r="C34" i="6"/>
  <c r="M34" i="6"/>
  <c r="M37" i="6"/>
  <c r="C40" i="6"/>
  <c r="F41" i="6"/>
  <c r="F40" i="6"/>
  <c r="M38" i="6"/>
  <c r="P34" i="6"/>
  <c r="P36" i="6"/>
  <c r="M36" i="6"/>
  <c r="P35" i="6"/>
  <c r="C41" i="7"/>
  <c r="M35" i="6"/>
  <c r="H19" i="7"/>
  <c r="H13" i="7"/>
  <c r="L35" i="7"/>
  <c r="H20" i="7"/>
  <c r="C40" i="7"/>
  <c r="C34" i="7"/>
  <c r="P35" i="7" l="1"/>
  <c r="P37" i="7"/>
  <c r="P40" i="1"/>
  <c r="F46" i="7"/>
  <c r="P38" i="7"/>
  <c r="K25" i="7"/>
  <c r="P36" i="7"/>
  <c r="P40" i="7" s="1"/>
  <c r="M38" i="4"/>
  <c r="M36" i="4"/>
  <c r="M35" i="4"/>
  <c r="C46" i="6"/>
  <c r="M40" i="6"/>
  <c r="F46" i="6"/>
  <c r="P40" i="6"/>
  <c r="L40" i="7"/>
  <c r="C46" i="7"/>
  <c r="H25" i="7"/>
  <c r="M40" i="4" l="1"/>
  <c r="M35" i="7"/>
  <c r="M37" i="7"/>
  <c r="M36" i="7"/>
  <c r="M34" i="7"/>
  <c r="M38" i="7"/>
  <c r="M40" i="7" l="1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<sst xmlns="http://schemas.openxmlformats.org/spreadsheetml/2006/main" count="465" uniqueCount="65">
  <si>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</si>
  <si>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</si>
  <si>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</si>
  <si>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</si>
  <si>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</si>
  <si>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</si>
  <si>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</si>
  <si>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</si>
  <si>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</si>
  <si>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</si>
  <si>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</si>
  <si>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</si>
  <si>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</si>
  <si>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</si>
  <si>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</si>
  <si>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</si>
  <si>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</si>
  <si>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</si>
  <si>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</si>
  <si>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</si>
  <si>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</si>
  <si>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</si>
  <si>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</si>
  <si>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</si>
  <si>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</si>
  <si>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</si>
  <si>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</si>
  <si>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</si>
  <si>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</si>
  <si>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</si>
  <si>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</si>
  <si>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</si>
  <si>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</si>
  <si>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</si>
  <si>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</si>
  <si>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</si>
  <si>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</si>
  <si>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</si>
  <si>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</si>
  <si>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</si>
  <si>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</si>
  <si>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</si>
  <si>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</si>
  <si>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</si>
  <si>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</si>
  <si>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</si>
  <si>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</si>
  <si>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</si>
  <si>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</si>
  <si>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</si>
  <si>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</si>
  <si>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</si>
  <si>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</si>
  <si>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</si>
  <si>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</si>
  <si>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</si>
  <si>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</si>
  <si>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</si>
  <si>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</si>
  <si>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</si>
  <si>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</si>
  <si>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</si>
  <si>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</si>
  <si>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</si>
  <si>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Consorci Museu d'Art Contemporani de Barcelona (MACBA)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</si>
</sst>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76-4A93-ADD1-3864C1C8A8E6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6-4A93-ADD1-3864C1C8A8E6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76-4A93-ADD1-3864C1C8A8E6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76-4A93-ADD1-3864C1C8A8E6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76-4A93-ADD1-3864C1C8A8E6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6-4A93-ADD1-3864C1C8A8E6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76-4A93-ADD1-3864C1C8A8E6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6-4A93-ADD1-3864C1C8A8E6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76-4A93-ADD1-3864C1C8A8E6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76-4A93-ADD1-3864C1C8A8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205</c:v>
                </c:pt>
                <c:pt idx="7">
                  <c:v>2119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A76-4A93-ADD1-3864C1C8A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1-4EB2-950A-AF4E7F716209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1-4EB2-950A-AF4E7F716209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1-4EB2-950A-AF4E7F716209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1-4EB2-950A-AF4E7F716209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1-4EB2-950A-AF4E7F716209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1-4EB2-950A-AF4E7F716209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B1-4EB2-950A-AF4E7F716209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1-4EB2-950A-AF4E7F716209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B1-4EB2-950A-AF4E7F716209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1-4EB2-950A-AF4E7F7162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2338271.5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307994.89799999999</c:v>
                </c:pt>
                <c:pt idx="6">
                  <c:v>463337.33999999997</c:v>
                </c:pt>
                <c:pt idx="7">
                  <c:v>3278376.7354789982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8B1-4EB2-950A-AF4E7F7162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EB-44D7-B3F6-FAB822466068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B-44D7-B3F6-FAB822466068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B-44D7-B3F6-FAB822466068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B-44D7-B3F6-FAB8224660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10</c:v>
                </c:pt>
                <c:pt idx="1">
                  <c:v>1645</c:v>
                </c:pt>
                <c:pt idx="2">
                  <c:v>267</c:v>
                </c:pt>
                <c:pt idx="3">
                  <c:v>1</c:v>
                </c:pt>
                <c:pt idx="4">
                  <c:v>414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EB-44D7-B3F6-FAB8224660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C1-4A0D-B0C5-639FA03A6CA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C1-4A0D-B0C5-639FA03A6CA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C1-4A0D-B0C5-639FA03A6CA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C1-4A0D-B0C5-639FA03A6CA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C1-4A0D-B0C5-639FA03A6CA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C1-4A0D-B0C5-639FA03A6CA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103675.40000000001</c:v>
                </c:pt>
                <c:pt idx="1">
                  <c:v>5127206.4229999986</c:v>
                </c:pt>
                <c:pt idx="2">
                  <c:v>567124.78</c:v>
                </c:pt>
                <c:pt idx="3">
                  <c:v>21780</c:v>
                </c:pt>
                <c:pt idx="4">
                  <c:v>568193.87047900003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C1-4A0D-B0C5-639FA03A6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7" zoomScale="90" zoomScaleNormal="90" workbookViewId="0">
      <selection activeCell="I13" sqref="I13:J13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I5" s="103"/>
      <c r="J5" s="103"/>
      <c r="K5" s="103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4" si="2">IF(G13,G13/$G$25,"")</f>
        <v>9.433962264150943E-3</v>
      </c>
      <c r="I13" s="4">
        <v>1737694.2</v>
      </c>
      <c r="J13" s="5">
        <v>2102609.4900000002</v>
      </c>
      <c r="K13" s="21">
        <f t="shared" ref="K13:K24" si="3">IF(J13,J13/$J$25,"")</f>
        <v>0.74048459317399795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105</v>
      </c>
      <c r="H19" s="20">
        <f t="shared" si="2"/>
        <v>0.19811320754716982</v>
      </c>
      <c r="I19" s="6">
        <v>29542.389999999989</v>
      </c>
      <c r="J19" s="7">
        <v>32695.379999999994</v>
      </c>
      <c r="K19" s="21">
        <f t="shared" si="3"/>
        <v>1.1514465844995906E-2</v>
      </c>
      <c r="L19" s="2">
        <v>22</v>
      </c>
      <c r="M19" s="20">
        <f t="shared" si="4"/>
        <v>0.31428571428571428</v>
      </c>
      <c r="N19" s="6">
        <v>172644.06999999998</v>
      </c>
      <c r="O19" s="7">
        <v>208899.31999999998</v>
      </c>
      <c r="P19" s="21">
        <f t="shared" si="5"/>
        <v>0.8253681296077936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4</v>
      </c>
      <c r="C20" s="67">
        <f t="shared" si="0"/>
        <v>1</v>
      </c>
      <c r="D20" s="70">
        <v>1795.5800000000002</v>
      </c>
      <c r="E20" s="71">
        <v>2172.66</v>
      </c>
      <c r="F20" s="21">
        <f t="shared" si="1"/>
        <v>1</v>
      </c>
      <c r="G20" s="69">
        <v>420</v>
      </c>
      <c r="H20" s="67">
        <f t="shared" si="2"/>
        <v>0.79245283018867929</v>
      </c>
      <c r="I20" s="70">
        <v>588477.11999999976</v>
      </c>
      <c r="J20" s="71">
        <v>704199.83999999869</v>
      </c>
      <c r="K20" s="68">
        <f t="shared" si="3"/>
        <v>0.24800094098100614</v>
      </c>
      <c r="L20" s="69">
        <v>48</v>
      </c>
      <c r="M20" s="67">
        <f t="shared" si="4"/>
        <v>0.68571428571428572</v>
      </c>
      <c r="N20" s="70">
        <v>36528.12999999999</v>
      </c>
      <c r="O20" s="71">
        <v>44199.040000000001</v>
      </c>
      <c r="P20" s="68">
        <f t="shared" si="5"/>
        <v>0.17463187039220643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111</v>
      </c>
      <c r="W20" s="67">
        <f t="shared" si="8"/>
        <v>1</v>
      </c>
      <c r="X20" s="70">
        <v>127486.69</v>
      </c>
      <c r="Y20" s="71">
        <v>144875.66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4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/>
      <c r="H24" s="67" t="str">
        <f t="shared" si="2"/>
        <v/>
      </c>
      <c r="I24" s="70"/>
      <c r="J24" s="71"/>
      <c r="K24" s="68" t="str">
        <f t="shared" si="3"/>
        <v/>
      </c>
      <c r="L24" s="69"/>
      <c r="M24" s="67" t="str">
        <f t="shared" si="4"/>
        <v/>
      </c>
      <c r="N24" s="70"/>
      <c r="O24" s="71"/>
      <c r="P24" s="68" t="str">
        <f t="shared" si="5"/>
        <v/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1795.5800000000002</v>
      </c>
      <c r="E25" s="18">
        <f t="shared" si="12"/>
        <v>2172.66</v>
      </c>
      <c r="F25" s="19">
        <f t="shared" si="12"/>
        <v>1</v>
      </c>
      <c r="G25" s="16">
        <f t="shared" si="12"/>
        <v>530</v>
      </c>
      <c r="H25" s="17">
        <f t="shared" si="12"/>
        <v>1</v>
      </c>
      <c r="I25" s="18">
        <f t="shared" si="12"/>
        <v>2355713.7099999995</v>
      </c>
      <c r="J25" s="18">
        <f t="shared" si="12"/>
        <v>2839504.709999999</v>
      </c>
      <c r="K25" s="19">
        <f t="shared" si="12"/>
        <v>1</v>
      </c>
      <c r="L25" s="16">
        <f t="shared" si="12"/>
        <v>70</v>
      </c>
      <c r="M25" s="17">
        <f t="shared" si="12"/>
        <v>1</v>
      </c>
      <c r="N25" s="18">
        <f t="shared" si="12"/>
        <v>209172.19999999995</v>
      </c>
      <c r="O25" s="18">
        <f t="shared" si="12"/>
        <v>253098.36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111</v>
      </c>
      <c r="W25" s="17">
        <f t="shared" si="12"/>
        <v>1</v>
      </c>
      <c r="X25" s="18">
        <f t="shared" si="12"/>
        <v>127486.69</v>
      </c>
      <c r="Y25" s="18">
        <f t="shared" si="12"/>
        <v>144875.66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45">
      <c r="A27" s="127" t="s">
        <v>62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4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5</v>
      </c>
      <c r="C34" s="8">
        <f t="shared" ref="C34:C43" si="14">IF(B34,B34/$B$46,"")</f>
        <v>6.993006993006993E-3</v>
      </c>
      <c r="D34" s="10">
        <f t="shared" ref="D34:D45" si="15">D13+I13+N13+S13+AC13+X13</f>
        <v>1737694.2</v>
      </c>
      <c r="E34" s="11">
        <f t="shared" ref="E34:E45" si="16">E13+J13+O13+T13+AD13+Y13</f>
        <v>2102609.4900000002</v>
      </c>
      <c r="F34" s="21">
        <f t="shared" ref="F34:F43" si="17">IF(E34,E34/$E$46,"")</f>
        <v>0.6490233784073911</v>
      </c>
      <c r="J34" s="151" t="s">
        <v>3</v>
      </c>
      <c r="K34" s="152"/>
      <c r="L34" s="58">
        <f>B25</f>
        <v>4</v>
      </c>
      <c r="M34" s="8">
        <f t="shared" ref="M34:M39" si="18">IF(L34,L34/$L$40,"")</f>
        <v>5.5944055944055944E-3</v>
      </c>
      <c r="N34" s="59">
        <f>D25</f>
        <v>1795.5800000000002</v>
      </c>
      <c r="O34" s="59">
        <f>E25</f>
        <v>2172.66</v>
      </c>
      <c r="P34" s="60">
        <f t="shared" ref="P34:P39" si="19">IF(O34,O34/$O$40,"")</f>
        <v>6.7064623271085981E-4</v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530</v>
      </c>
      <c r="M35" s="8">
        <f t="shared" si="18"/>
        <v>0.74125874125874125</v>
      </c>
      <c r="N35" s="62">
        <f>I25</f>
        <v>2355713.7099999995</v>
      </c>
      <c r="O35" s="62">
        <f>J25</f>
        <v>2839504.709999999</v>
      </c>
      <c r="P35" s="60">
        <f t="shared" si="19"/>
        <v>0.8764846485534975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7" t="s">
        <v>2</v>
      </c>
      <c r="K36" s="148"/>
      <c r="L36" s="61">
        <f>L25</f>
        <v>70</v>
      </c>
      <c r="M36" s="8">
        <f t="shared" si="18"/>
        <v>9.7902097902097904E-2</v>
      </c>
      <c r="N36" s="62">
        <f>N25</f>
        <v>209172.19999999995</v>
      </c>
      <c r="O36" s="62">
        <f>O25</f>
        <v>253098.36</v>
      </c>
      <c r="P36" s="60">
        <f t="shared" si="19"/>
        <v>7.812518370996703E-2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1">
        <f>V25</f>
        <v>111</v>
      </c>
      <c r="M38" s="8">
        <f t="shared" si="18"/>
        <v>0.15524475524475526</v>
      </c>
      <c r="N38" s="62">
        <f>X25</f>
        <v>127486.69</v>
      </c>
      <c r="O38" s="62">
        <f>Y25</f>
        <v>144875.66</v>
      </c>
      <c r="P38" s="60">
        <f t="shared" si="19"/>
        <v>4.4719521503824536E-2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7" t="s">
        <v>4</v>
      </c>
      <c r="K39" s="148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127</v>
      </c>
      <c r="C40" s="8">
        <f t="shared" si="14"/>
        <v>0.17762237762237762</v>
      </c>
      <c r="D40" s="13">
        <f t="shared" si="15"/>
        <v>202186.45999999996</v>
      </c>
      <c r="E40" s="23">
        <f t="shared" si="16"/>
        <v>241594.69999999998</v>
      </c>
      <c r="F40" s="21">
        <f t="shared" si="17"/>
        <v>7.4574289303393243E-2</v>
      </c>
      <c r="G40" s="25"/>
      <c r="J40" s="149" t="s">
        <v>0</v>
      </c>
      <c r="K40" s="150"/>
      <c r="L40" s="84">
        <f>SUM(L34:L39)</f>
        <v>715</v>
      </c>
      <c r="M40" s="17">
        <f>SUM(M34:M39)</f>
        <v>1</v>
      </c>
      <c r="N40" s="85">
        <f>SUM(N34:N39)</f>
        <v>2694168.1799999992</v>
      </c>
      <c r="O40" s="86">
        <f>SUM(O34:O39)</f>
        <v>3239651.3899999992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583</v>
      </c>
      <c r="C41" s="8">
        <f t="shared" si="14"/>
        <v>0.81538461538461537</v>
      </c>
      <c r="D41" s="13">
        <f t="shared" si="15"/>
        <v>754287.51999999979</v>
      </c>
      <c r="E41" s="23">
        <f t="shared" si="16"/>
        <v>895447.19999999879</v>
      </c>
      <c r="F41" s="21">
        <f t="shared" si="17"/>
        <v>0.27640233228921557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715</v>
      </c>
      <c r="C46" s="17">
        <f>SUM(C34:C45)</f>
        <v>1</v>
      </c>
      <c r="D46" s="18">
        <f>SUM(D34:D45)</f>
        <v>2694168.1799999997</v>
      </c>
      <c r="E46" s="18">
        <f>SUM(E34:E45)</f>
        <v>3239651.3899999992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J38:K38"/>
    <mergeCell ref="J40:K40"/>
    <mergeCell ref="J34:K34"/>
    <mergeCell ref="J35:K35"/>
    <mergeCell ref="J36:K36"/>
    <mergeCell ref="J37:K37"/>
    <mergeCell ref="J39:K39"/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5" zoomScale="90" zoomScaleNormal="90" workbookViewId="0">
      <selection activeCell="J13" sqref="J13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>
        <v>44012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>Consorci Museu d'Art Contemporani de Barcelona (MACBA)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4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4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4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11</v>
      </c>
      <c r="H19" s="20">
        <f t="shared" si="2"/>
        <v>5.6410256410256411E-2</v>
      </c>
      <c r="I19" s="6">
        <v>2085.0400000000004</v>
      </c>
      <c r="J19" s="7">
        <v>2307.3000000000002</v>
      </c>
      <c r="K19" s="21">
        <f t="shared" si="3"/>
        <v>6.596044045953901E-3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4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184</v>
      </c>
      <c r="H20" s="67">
        <f t="shared" si="2"/>
        <v>0.94358974358974357</v>
      </c>
      <c r="I20" s="70">
        <v>289566.02499999997</v>
      </c>
      <c r="J20" s="71">
        <v>347493.27499999991</v>
      </c>
      <c r="K20" s="21">
        <f t="shared" si="3"/>
        <v>0.99340395595404618</v>
      </c>
      <c r="L20" s="69">
        <v>44</v>
      </c>
      <c r="M20" s="67">
        <f t="shared" si="4"/>
        <v>1</v>
      </c>
      <c r="N20" s="70">
        <v>31659.919999999998</v>
      </c>
      <c r="O20" s="71">
        <v>38512.730000000003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63</v>
      </c>
      <c r="W20" s="67">
        <f t="shared" si="8"/>
        <v>1</v>
      </c>
      <c r="X20" s="70">
        <v>53281.069999999992</v>
      </c>
      <c r="Y20" s="71">
        <v>61660.01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4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/>
      <c r="K24" s="68" t="str">
        <f t="shared" ref="K24" si="24">IF(J24,J24/$J$25,"")</f>
        <v/>
      </c>
      <c r="L24" s="69"/>
      <c r="M24" s="67" t="str">
        <f t="shared" ref="M24" si="25">IF(L24,L24/$L$25,"")</f>
        <v/>
      </c>
      <c r="N24" s="70"/>
      <c r="O24" s="71"/>
      <c r="P24" s="68" t="str">
        <f t="shared" ref="P24" si="26">IF(O24,O24/$O$25,"")</f>
        <v/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35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195</v>
      </c>
      <c r="H25" s="17">
        <f t="shared" si="32"/>
        <v>1</v>
      </c>
      <c r="I25" s="18">
        <f t="shared" si="32"/>
        <v>291651.06499999994</v>
      </c>
      <c r="J25" s="18">
        <f t="shared" si="32"/>
        <v>349800.5749999999</v>
      </c>
      <c r="K25" s="19">
        <f t="shared" si="32"/>
        <v>1</v>
      </c>
      <c r="L25" s="16">
        <f t="shared" si="32"/>
        <v>44</v>
      </c>
      <c r="M25" s="17">
        <f t="shared" si="32"/>
        <v>1</v>
      </c>
      <c r="N25" s="18">
        <f t="shared" si="32"/>
        <v>31659.919999999998</v>
      </c>
      <c r="O25" s="18">
        <f t="shared" si="32"/>
        <v>38512.730000000003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63</v>
      </c>
      <c r="W25" s="17">
        <f t="shared" si="32"/>
        <v>1</v>
      </c>
      <c r="X25" s="18">
        <f t="shared" si="32"/>
        <v>53281.069999999992</v>
      </c>
      <c r="Y25" s="18">
        <f t="shared" si="32"/>
        <v>61660.01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45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4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12"/>
      <c r="C32" s="113"/>
      <c r="D32" s="113"/>
      <c r="E32" s="113"/>
      <c r="F32" s="114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1" t="s">
        <v>3</v>
      </c>
      <c r="K34" s="152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7" t="s">
        <v>1</v>
      </c>
      <c r="K35" s="148"/>
      <c r="L35" s="61">
        <f>G25</f>
        <v>195</v>
      </c>
      <c r="M35" s="8">
        <f t="shared" si="38"/>
        <v>0.64569536423841056</v>
      </c>
      <c r="N35" s="62">
        <f>I25</f>
        <v>291651.06499999994</v>
      </c>
      <c r="O35" s="62">
        <f>J25</f>
        <v>349800.5749999999</v>
      </c>
      <c r="P35" s="60">
        <f t="shared" si="39"/>
        <v>0.77738070978720142</v>
      </c>
    </row>
    <row r="36" spans="1:33" ht="29.95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7" t="s">
        <v>2</v>
      </c>
      <c r="K36" s="148"/>
      <c r="L36" s="61">
        <f>L25</f>
        <v>44</v>
      </c>
      <c r="M36" s="8">
        <f t="shared" si="38"/>
        <v>0.14569536423841059</v>
      </c>
      <c r="N36" s="62">
        <f>N25</f>
        <v>31659.919999999998</v>
      </c>
      <c r="O36" s="62">
        <f>O25</f>
        <v>38512.730000000003</v>
      </c>
      <c r="P36" s="60">
        <f t="shared" si="39"/>
        <v>8.5588919867392615E-2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1">
        <f>V25</f>
        <v>63</v>
      </c>
      <c r="M38" s="8">
        <f t="shared" si="38"/>
        <v>0.20860927152317882</v>
      </c>
      <c r="N38" s="62">
        <f>X25</f>
        <v>53281.069999999992</v>
      </c>
      <c r="O38" s="62">
        <f>Y25</f>
        <v>61660.01</v>
      </c>
      <c r="P38" s="60">
        <f t="shared" si="39"/>
        <v>0.13703037034540597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7" t="s">
        <v>4</v>
      </c>
      <c r="K39" s="148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33"/>
        <v>11</v>
      </c>
      <c r="C40" s="8">
        <f t="shared" si="34"/>
        <v>3.6423841059602648E-2</v>
      </c>
      <c r="D40" s="13">
        <f t="shared" si="35"/>
        <v>2085.0400000000004</v>
      </c>
      <c r="E40" s="23">
        <f t="shared" si="36"/>
        <v>2307.3000000000002</v>
      </c>
      <c r="F40" s="21">
        <f t="shared" si="37"/>
        <v>5.1276374022312873E-3</v>
      </c>
      <c r="G40" s="25"/>
      <c r="J40" s="149" t="s">
        <v>0</v>
      </c>
      <c r="K40" s="150"/>
      <c r="L40" s="84">
        <f>SUM(L34:L39)</f>
        <v>302</v>
      </c>
      <c r="M40" s="17">
        <f>SUM(M34:M39)</f>
        <v>1</v>
      </c>
      <c r="N40" s="85">
        <f>SUM(N34:N39)</f>
        <v>376592.05499999993</v>
      </c>
      <c r="O40" s="86">
        <f>SUM(O34:O39)</f>
        <v>449973.31499999989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33"/>
        <v>291</v>
      </c>
      <c r="C41" s="8">
        <f t="shared" si="34"/>
        <v>0.96357615894039739</v>
      </c>
      <c r="D41" s="13">
        <f t="shared" si="35"/>
        <v>374507.01499999996</v>
      </c>
      <c r="E41" s="23">
        <f t="shared" si="36"/>
        <v>447666.0149999999</v>
      </c>
      <c r="F41" s="21">
        <f t="shared" si="37"/>
        <v>0.99487236259776879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302</v>
      </c>
      <c r="C46" s="17">
        <f>SUM(C34:C45)</f>
        <v>1</v>
      </c>
      <c r="D46" s="18">
        <f>SUM(D34:D45)</f>
        <v>376592.05499999993</v>
      </c>
      <c r="E46" s="18">
        <f>SUM(E34:E45)</f>
        <v>449973.31499999989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8" zoomScale="90" zoomScaleNormal="90" workbookViewId="0">
      <selection activeCell="J18" sqref="J18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>
        <v>44104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>Consorci Museu d'Art Contemporani de Barcelona (MACBA)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.149999999999999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3" si="2">IF(G13,G13/$G$25,"")</f>
        <v>7.9787234042553185E-3</v>
      </c>
      <c r="I13" s="4">
        <v>116757.9</v>
      </c>
      <c r="J13" s="5">
        <v>132755.25</v>
      </c>
      <c r="K13" s="21">
        <f t="shared" ref="K13:K23" si="3">IF(J13,J13/$J$25,"")</f>
        <v>0.1748669905927058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4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2.6595744680851063E-3</v>
      </c>
      <c r="I18" s="70">
        <v>221438.44</v>
      </c>
      <c r="J18" s="71">
        <v>267940.51</v>
      </c>
      <c r="K18" s="68">
        <f t="shared" si="3"/>
        <v>0.35293482285314359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31</v>
      </c>
      <c r="H19" s="20">
        <f t="shared" si="2"/>
        <v>8.2446808510638292E-2</v>
      </c>
      <c r="I19" s="6">
        <v>4957.9500000000016</v>
      </c>
      <c r="J19" s="7">
        <v>5711.6200000000008</v>
      </c>
      <c r="K19" s="21">
        <f t="shared" si="3"/>
        <v>7.5234222436333809E-3</v>
      </c>
      <c r="L19" s="2">
        <v>10</v>
      </c>
      <c r="M19" s="20">
        <f t="shared" si="4"/>
        <v>0.13698630136986301</v>
      </c>
      <c r="N19" s="6">
        <v>55152.740000000005</v>
      </c>
      <c r="O19" s="7">
        <v>66734.810000000012</v>
      </c>
      <c r="P19" s="21">
        <f t="shared" si="5"/>
        <v>0.53431512231795819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9">
        <v>1</v>
      </c>
      <c r="C20" s="67">
        <f t="shared" si="0"/>
        <v>1</v>
      </c>
      <c r="D20" s="70">
        <v>1499.3600000000001</v>
      </c>
      <c r="E20" s="71">
        <v>1814.23</v>
      </c>
      <c r="F20" s="21">
        <f t="shared" si="1"/>
        <v>1</v>
      </c>
      <c r="G20" s="69">
        <v>341</v>
      </c>
      <c r="H20" s="67">
        <f t="shared" si="2"/>
        <v>0.90691489361702127</v>
      </c>
      <c r="I20" s="70">
        <v>293780.82499999978</v>
      </c>
      <c r="J20" s="71">
        <v>352771.06499999994</v>
      </c>
      <c r="K20" s="68">
        <f t="shared" si="3"/>
        <v>0.46467476431051724</v>
      </c>
      <c r="L20" s="69">
        <v>63</v>
      </c>
      <c r="M20" s="67">
        <f t="shared" si="4"/>
        <v>0.86301369863013699</v>
      </c>
      <c r="N20" s="70">
        <v>48068.620000000017</v>
      </c>
      <c r="O20" s="71">
        <v>58163.040000000015</v>
      </c>
      <c r="P20" s="68">
        <f t="shared" si="5"/>
        <v>0.46568487768204175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>
        <v>63</v>
      </c>
      <c r="W20" s="67">
        <f t="shared" si="8"/>
        <v>1</v>
      </c>
      <c r="X20" s="70">
        <v>54489.669999999991</v>
      </c>
      <c r="Y20" s="71">
        <v>61863.999999999993</v>
      </c>
      <c r="Z20" s="68">
        <f t="shared" si="9"/>
        <v>1</v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4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1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1499.3600000000001</v>
      </c>
      <c r="E25" s="18">
        <f t="shared" si="22"/>
        <v>1814.23</v>
      </c>
      <c r="F25" s="19">
        <f t="shared" si="22"/>
        <v>1</v>
      </c>
      <c r="G25" s="16">
        <f t="shared" si="22"/>
        <v>376</v>
      </c>
      <c r="H25" s="17">
        <f t="shared" si="22"/>
        <v>1</v>
      </c>
      <c r="I25" s="18">
        <f t="shared" si="22"/>
        <v>636935.11499999976</v>
      </c>
      <c r="J25" s="18">
        <f t="shared" si="22"/>
        <v>759178.44499999995</v>
      </c>
      <c r="K25" s="19">
        <f t="shared" si="22"/>
        <v>1</v>
      </c>
      <c r="L25" s="16">
        <f t="shared" si="22"/>
        <v>73</v>
      </c>
      <c r="M25" s="17">
        <f t="shared" si="22"/>
        <v>1</v>
      </c>
      <c r="N25" s="18">
        <f t="shared" si="22"/>
        <v>103221.36000000002</v>
      </c>
      <c r="O25" s="18">
        <f t="shared" si="22"/>
        <v>124897.85000000003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63</v>
      </c>
      <c r="W25" s="17">
        <f t="shared" si="22"/>
        <v>1</v>
      </c>
      <c r="X25" s="18">
        <f t="shared" si="22"/>
        <v>54489.669999999991</v>
      </c>
      <c r="Y25" s="18">
        <f t="shared" si="22"/>
        <v>61863.999999999993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45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4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8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3</v>
      </c>
      <c r="C34" s="8">
        <f t="shared" ref="C34:C42" si="24">IF(B34,B34/$B$46,"")</f>
        <v>5.8479532163742687E-3</v>
      </c>
      <c r="D34" s="10">
        <f t="shared" ref="D34:D45" si="25">D13+I13+N13+S13+AC13+X13</f>
        <v>116757.9</v>
      </c>
      <c r="E34" s="11">
        <f t="shared" ref="E34:E45" si="26">E13+J13+O13+T13+AD13+Y13</f>
        <v>132755.25</v>
      </c>
      <c r="F34" s="21">
        <f t="shared" ref="F34:F43" si="27">IF(E34,E34/$E$46,"")</f>
        <v>0.14007345414678976</v>
      </c>
      <c r="J34" s="151" t="s">
        <v>3</v>
      </c>
      <c r="K34" s="152"/>
      <c r="L34" s="58">
        <f>B25</f>
        <v>1</v>
      </c>
      <c r="M34" s="8">
        <f>IF(L34,L34/$L$40,"")</f>
        <v>1.9493177387914229E-3</v>
      </c>
      <c r="N34" s="59">
        <f>D25</f>
        <v>1499.3600000000001</v>
      </c>
      <c r="O34" s="59">
        <f>E25</f>
        <v>1814.23</v>
      </c>
      <c r="P34" s="60">
        <f>IF(O34,O34/$O$40,"")</f>
        <v>1.9142403989049804E-3</v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1">
        <f>G25</f>
        <v>376</v>
      </c>
      <c r="M35" s="8">
        <f>IF(L35,L35/$L$40,"")</f>
        <v>0.73294346978557501</v>
      </c>
      <c r="N35" s="62">
        <f>I25</f>
        <v>636935.11499999976</v>
      </c>
      <c r="O35" s="62">
        <f>J25</f>
        <v>759178.44499999995</v>
      </c>
      <c r="P35" s="60">
        <f>IF(O35,O35/$O$40,"")</f>
        <v>0.80102856274941026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7" t="s">
        <v>2</v>
      </c>
      <c r="K36" s="148"/>
      <c r="L36" s="61">
        <f>L25</f>
        <v>73</v>
      </c>
      <c r="M36" s="8">
        <f>IF(L36,L36/$L$40,"")</f>
        <v>0.14230019493177387</v>
      </c>
      <c r="N36" s="62">
        <f>N25</f>
        <v>103221.36000000002</v>
      </c>
      <c r="O36" s="62">
        <f>O25</f>
        <v>124897.85000000003</v>
      </c>
      <c r="P36" s="60">
        <f>IF(O36,O36/$O$40,"")</f>
        <v>0.13178291077006468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1">
        <f>V25</f>
        <v>63</v>
      </c>
      <c r="M38" s="8">
        <f>IF(L38,L38/$L$40,"")</f>
        <v>0.12280701754385964</v>
      </c>
      <c r="N38" s="62">
        <f>X25</f>
        <v>54489.669999999991</v>
      </c>
      <c r="O38" s="62">
        <f>Y25</f>
        <v>61863.999999999993</v>
      </c>
      <c r="P38" s="60">
        <f>IF(O38,O38/$O$40,"")</f>
        <v>6.5274286081620128E-2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1</v>
      </c>
      <c r="C39" s="8">
        <f t="shared" si="24"/>
        <v>1.9493177387914229E-3</v>
      </c>
      <c r="D39" s="13">
        <f t="shared" si="25"/>
        <v>221438.44</v>
      </c>
      <c r="E39" s="22">
        <f t="shared" si="26"/>
        <v>267940.51</v>
      </c>
      <c r="F39" s="21">
        <f t="shared" si="27"/>
        <v>0.28271087389427135</v>
      </c>
      <c r="G39" s="25"/>
      <c r="J39" s="147" t="s">
        <v>4</v>
      </c>
      <c r="K39" s="148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41</v>
      </c>
      <c r="C40" s="8">
        <f t="shared" si="24"/>
        <v>7.9922027290448339E-2</v>
      </c>
      <c r="D40" s="13">
        <f t="shared" si="25"/>
        <v>60110.69000000001</v>
      </c>
      <c r="E40" s="23">
        <f t="shared" si="26"/>
        <v>72446.430000000008</v>
      </c>
      <c r="F40" s="21">
        <f t="shared" si="27"/>
        <v>7.6440078194298267E-2</v>
      </c>
      <c r="G40" s="25"/>
      <c r="J40" s="149" t="s">
        <v>0</v>
      </c>
      <c r="K40" s="150"/>
      <c r="L40" s="84">
        <f>SUM(L34:L39)</f>
        <v>513</v>
      </c>
      <c r="M40" s="17">
        <f>SUM(M34:M39)</f>
        <v>1</v>
      </c>
      <c r="N40" s="85">
        <f>SUM(N34:N39)</f>
        <v>796145.50499999977</v>
      </c>
      <c r="O40" s="86">
        <f>SUM(O34:O39)</f>
        <v>947754.52499999991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468</v>
      </c>
      <c r="C41" s="8">
        <f t="shared" si="24"/>
        <v>0.91228070175438591</v>
      </c>
      <c r="D41" s="13">
        <f t="shared" si="25"/>
        <v>397838.47499999974</v>
      </c>
      <c r="E41" s="23">
        <f t="shared" si="26"/>
        <v>474612.33499999996</v>
      </c>
      <c r="F41" s="21">
        <f t="shared" si="27"/>
        <v>0.50077559376464065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513</v>
      </c>
      <c r="C46" s="17">
        <f>SUM(C34:C45)</f>
        <v>1</v>
      </c>
      <c r="D46" s="18">
        <f>SUM(D34:D45)</f>
        <v>796145.50499999966</v>
      </c>
      <c r="E46" s="18">
        <f>SUM(E34:E45)</f>
        <v>947754.52499999991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B3" sqref="B3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44140625" style="27" customWidth="1"/>
    <col min="8" max="8" width="10.88671875" style="63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4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>
        <v>44217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>Consorci Museu d'Art Contemporani de Barcelona (MACBA)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3.6764705882352941E-3</v>
      </c>
      <c r="I13" s="4">
        <v>72421</v>
      </c>
      <c r="J13" s="5">
        <v>81126.760000000009</v>
      </c>
      <c r="K13" s="21">
        <f t="shared" ref="K13:K21" si="3">IF(J13,J13/$J$25,"")</f>
        <v>6.8825993154948126E-2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>
        <v>1</v>
      </c>
      <c r="R13" s="20">
        <f t="shared" ref="R13:R21" si="4">IF(Q13,Q13/$Q$25,"")</f>
        <v>1</v>
      </c>
      <c r="S13" s="4">
        <v>18000</v>
      </c>
      <c r="T13" s="5">
        <v>21780</v>
      </c>
      <c r="U13" s="21">
        <f t="shared" ref="U13:U24" si="5">IF(T13,T13/$T$25,"")</f>
        <v>1</v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4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4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1</v>
      </c>
      <c r="H18" s="67">
        <f t="shared" si="2"/>
        <v>1.838235294117647E-3</v>
      </c>
      <c r="I18" s="70">
        <v>33102.800000000003</v>
      </c>
      <c r="J18" s="71">
        <v>40054.387999999999</v>
      </c>
      <c r="K18" s="68">
        <f t="shared" si="3"/>
        <v>3.3981179999221421E-2</v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26</v>
      </c>
      <c r="H19" s="20">
        <f t="shared" si="2"/>
        <v>4.779411764705882E-2</v>
      </c>
      <c r="I19" s="6">
        <v>121458.17000000004</v>
      </c>
      <c r="J19" s="7">
        <v>146988.91</v>
      </c>
      <c r="K19" s="21">
        <f t="shared" si="3"/>
        <v>0.12470185809852737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9">
        <v>5</v>
      </c>
      <c r="C20" s="67">
        <f t="shared" si="0"/>
        <v>1</v>
      </c>
      <c r="D20" s="70">
        <v>82387.199999999983</v>
      </c>
      <c r="E20" s="71">
        <v>99688.510000000009</v>
      </c>
      <c r="F20" s="21">
        <f t="shared" si="1"/>
        <v>1</v>
      </c>
      <c r="G20" s="69">
        <v>515</v>
      </c>
      <c r="H20" s="67">
        <f t="shared" si="2"/>
        <v>0.9466911764705882</v>
      </c>
      <c r="I20" s="70">
        <v>755152.30499999982</v>
      </c>
      <c r="J20" s="71">
        <v>910552.63499999966</v>
      </c>
      <c r="K20" s="68">
        <f t="shared" si="3"/>
        <v>0.77249096874730305</v>
      </c>
      <c r="L20" s="69">
        <v>80</v>
      </c>
      <c r="M20" s="67">
        <f>IF(L20,L20/$L$25,"")</f>
        <v>1</v>
      </c>
      <c r="N20" s="70">
        <v>124464.32999999997</v>
      </c>
      <c r="O20" s="71">
        <v>150615.84</v>
      </c>
      <c r="P20" s="68">
        <f>IF(O20,O20/$O$25,"")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>
        <v>177</v>
      </c>
      <c r="W20" s="67">
        <f t="shared" si="6"/>
        <v>1</v>
      </c>
      <c r="X20" s="70">
        <v>255023.12960000001</v>
      </c>
      <c r="Y20" s="71">
        <v>299794.20047899999</v>
      </c>
      <c r="Z20" s="68">
        <f t="shared" si="7"/>
        <v>1</v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4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3">
      <c r="A25" s="83" t="s">
        <v>0</v>
      </c>
      <c r="B25" s="16">
        <f t="shared" ref="B25:AE25" si="30">SUM(B13:B24)</f>
        <v>5</v>
      </c>
      <c r="C25" s="17">
        <f t="shared" si="30"/>
        <v>1</v>
      </c>
      <c r="D25" s="18">
        <f t="shared" si="30"/>
        <v>82387.199999999983</v>
      </c>
      <c r="E25" s="18">
        <f t="shared" si="30"/>
        <v>99688.510000000009</v>
      </c>
      <c r="F25" s="19">
        <f t="shared" si="30"/>
        <v>1</v>
      </c>
      <c r="G25" s="16">
        <f t="shared" si="30"/>
        <v>544</v>
      </c>
      <c r="H25" s="17">
        <f t="shared" si="30"/>
        <v>1</v>
      </c>
      <c r="I25" s="18">
        <f t="shared" si="30"/>
        <v>982134.27499999991</v>
      </c>
      <c r="J25" s="18">
        <f t="shared" si="30"/>
        <v>1178722.6929999997</v>
      </c>
      <c r="K25" s="19">
        <f t="shared" si="30"/>
        <v>1</v>
      </c>
      <c r="L25" s="16">
        <f t="shared" si="30"/>
        <v>80</v>
      </c>
      <c r="M25" s="17">
        <f t="shared" si="30"/>
        <v>1</v>
      </c>
      <c r="N25" s="18">
        <f t="shared" si="30"/>
        <v>124464.32999999997</v>
      </c>
      <c r="O25" s="18">
        <f t="shared" si="30"/>
        <v>150615.84</v>
      </c>
      <c r="P25" s="19">
        <f t="shared" si="30"/>
        <v>1</v>
      </c>
      <c r="Q25" s="16">
        <f t="shared" si="30"/>
        <v>1</v>
      </c>
      <c r="R25" s="17">
        <f t="shared" si="30"/>
        <v>1</v>
      </c>
      <c r="S25" s="18">
        <f t="shared" si="30"/>
        <v>18000</v>
      </c>
      <c r="T25" s="18">
        <f t="shared" si="30"/>
        <v>21780</v>
      </c>
      <c r="U25" s="19">
        <f t="shared" si="30"/>
        <v>1</v>
      </c>
      <c r="V25" s="16">
        <f t="shared" si="30"/>
        <v>177</v>
      </c>
      <c r="W25" s="17">
        <f t="shared" si="30"/>
        <v>1</v>
      </c>
      <c r="X25" s="18">
        <f t="shared" si="30"/>
        <v>255023.12960000001</v>
      </c>
      <c r="Y25" s="18">
        <f t="shared" si="30"/>
        <v>299794.20047899999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25">
      <c r="B26" s="26"/>
      <c r="H26" s="26"/>
      <c r="N26" s="26"/>
    </row>
    <row r="27" spans="1:31" s="49" customFormat="1" ht="34.4" hidden="1" customHeight="1" x14ac:dyDescent="0.45">
      <c r="A27" s="127" t="s">
        <v>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4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25">
      <c r="A34" s="41" t="s">
        <v>25</v>
      </c>
      <c r="B34" s="9">
        <f t="shared" ref="B34:B42" si="31">B13+G13+L13+Q13+AA13+V13</f>
        <v>3</v>
      </c>
      <c r="C34" s="8">
        <f t="shared" ref="C34:C45" si="32">IF(B34,B34/$B$46,"")</f>
        <v>3.7174721189591076E-3</v>
      </c>
      <c r="D34" s="10">
        <f t="shared" ref="D34:D42" si="33">D13+I13+N13+S13+AC13+X13</f>
        <v>90421</v>
      </c>
      <c r="E34" s="11">
        <f t="shared" ref="E34:E42" si="34">E13+J13+O13+T13+AD13+Y13</f>
        <v>102906.76000000001</v>
      </c>
      <c r="F34" s="21">
        <f t="shared" ref="F34:F42" si="35">IF(E34,E34/$E$46,"")</f>
        <v>5.8783666687847E-2</v>
      </c>
      <c r="J34" s="151" t="s">
        <v>3</v>
      </c>
      <c r="K34" s="152"/>
      <c r="L34" s="58">
        <f>B25</f>
        <v>5</v>
      </c>
      <c r="M34" s="8">
        <f t="shared" ref="M34:M39" si="36">IF(L34,L34/$L$40,"")</f>
        <v>6.1957868649318466E-3</v>
      </c>
      <c r="N34" s="59">
        <f>D25</f>
        <v>82387.199999999983</v>
      </c>
      <c r="O34" s="59">
        <f>E25</f>
        <v>99688.510000000009</v>
      </c>
      <c r="P34" s="60">
        <f t="shared" ref="P34:P39" si="37">IF(O34,O34/$O$40,"")</f>
        <v>5.6945298291852756E-2</v>
      </c>
    </row>
    <row r="35" spans="1:33" s="25" customFormat="1" ht="29.95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7" t="s">
        <v>1</v>
      </c>
      <c r="K35" s="148"/>
      <c r="L35" s="61">
        <f>G25</f>
        <v>544</v>
      </c>
      <c r="M35" s="8">
        <f t="shared" si="36"/>
        <v>0.67410161090458487</v>
      </c>
      <c r="N35" s="62">
        <f>I25</f>
        <v>982134.27499999991</v>
      </c>
      <c r="O35" s="62">
        <f>J25</f>
        <v>1178722.6929999997</v>
      </c>
      <c r="P35" s="60">
        <f t="shared" si="37"/>
        <v>0.67332449202281153</v>
      </c>
    </row>
    <row r="36" spans="1:33" ht="29.95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7" t="s">
        <v>2</v>
      </c>
      <c r="K36" s="148"/>
      <c r="L36" s="61">
        <f>L25</f>
        <v>80</v>
      </c>
      <c r="M36" s="8">
        <f t="shared" si="36"/>
        <v>9.9132589838909546E-2</v>
      </c>
      <c r="N36" s="62">
        <f>N25</f>
        <v>124464.32999999997</v>
      </c>
      <c r="O36" s="62">
        <f>O25</f>
        <v>150615.84</v>
      </c>
      <c r="P36" s="60">
        <f t="shared" si="37"/>
        <v>8.6036634876757279E-2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1">
        <f>Q25</f>
        <v>1</v>
      </c>
      <c r="M37" s="8">
        <f t="shared" si="36"/>
        <v>1.2391573729863693E-3</v>
      </c>
      <c r="N37" s="62">
        <f>S25</f>
        <v>18000</v>
      </c>
      <c r="O37" s="62">
        <f>T25</f>
        <v>21780</v>
      </c>
      <c r="P37" s="60">
        <f t="shared" si="37"/>
        <v>1.2441439808826041E-2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1">
        <f>V25</f>
        <v>177</v>
      </c>
      <c r="M38" s="8">
        <f t="shared" si="36"/>
        <v>0.21933085501858737</v>
      </c>
      <c r="N38" s="62">
        <f>X25</f>
        <v>255023.12960000001</v>
      </c>
      <c r="O38" s="62">
        <f>Y25</f>
        <v>299794.20047899999</v>
      </c>
      <c r="P38" s="60">
        <f t="shared" si="37"/>
        <v>0.17125213499975234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4" t="s">
        <v>33</v>
      </c>
      <c r="B39" s="15">
        <f t="shared" si="31"/>
        <v>1</v>
      </c>
      <c r="C39" s="8">
        <f t="shared" si="32"/>
        <v>1.2391573729863693E-3</v>
      </c>
      <c r="D39" s="13">
        <f t="shared" si="33"/>
        <v>33102.800000000003</v>
      </c>
      <c r="E39" s="22">
        <f t="shared" si="34"/>
        <v>40054.387999999999</v>
      </c>
      <c r="F39" s="21">
        <f t="shared" si="35"/>
        <v>2.2880360761311485E-2</v>
      </c>
      <c r="G39" s="25"/>
      <c r="J39" s="147" t="s">
        <v>4</v>
      </c>
      <c r="K39" s="148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">
      <c r="A40" s="44" t="s">
        <v>28</v>
      </c>
      <c r="B40" s="12">
        <f t="shared" si="31"/>
        <v>26</v>
      </c>
      <c r="C40" s="8">
        <f t="shared" si="32"/>
        <v>3.2218091697645598E-2</v>
      </c>
      <c r="D40" s="13">
        <f t="shared" si="33"/>
        <v>121458.17000000004</v>
      </c>
      <c r="E40" s="23">
        <f t="shared" si="34"/>
        <v>146988.91</v>
      </c>
      <c r="F40" s="21">
        <f t="shared" si="35"/>
        <v>8.3964815258491671E-2</v>
      </c>
      <c r="G40" s="25"/>
      <c r="J40" s="149" t="s">
        <v>0</v>
      </c>
      <c r="K40" s="150"/>
      <c r="L40" s="84">
        <f>SUM(L34:L39)</f>
        <v>807</v>
      </c>
      <c r="M40" s="17">
        <f>SUM(M34:M39)</f>
        <v>1</v>
      </c>
      <c r="N40" s="85">
        <f>SUM(N34:N39)</f>
        <v>1462008.9346</v>
      </c>
      <c r="O40" s="86">
        <f>SUM(O34:O39)</f>
        <v>1750601.2434789999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25">
      <c r="A41" s="45" t="s">
        <v>29</v>
      </c>
      <c r="B41" s="12">
        <f t="shared" si="31"/>
        <v>777</v>
      </c>
      <c r="C41" s="8">
        <f t="shared" si="32"/>
        <v>0.96282527881040891</v>
      </c>
      <c r="D41" s="13">
        <f t="shared" si="33"/>
        <v>1217026.9645999998</v>
      </c>
      <c r="E41" s="23">
        <f t="shared" si="34"/>
        <v>1460651.1854789997</v>
      </c>
      <c r="F41" s="21">
        <f t="shared" si="35"/>
        <v>0.8343711572923499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4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2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">
      <c r="A46" s="65" t="s">
        <v>0</v>
      </c>
      <c r="B46" s="16">
        <f>SUM(B34:B45)</f>
        <v>807</v>
      </c>
      <c r="C46" s="17">
        <f>SUM(C34:C45)</f>
        <v>1</v>
      </c>
      <c r="D46" s="18">
        <f>SUM(D34:D45)</f>
        <v>1462008.9345999998</v>
      </c>
      <c r="E46" s="18">
        <f>SUM(E34:E45)</f>
        <v>1750601.2434789997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2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25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4" zoomScale="90" zoomScaleNormal="90" workbookViewId="0">
      <selection activeCell="J45" sqref="J45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5546875" style="27" customWidth="1"/>
    <col min="4" max="4" width="19.109375" style="27" customWidth="1"/>
    <col min="5" max="5" width="19.5546875" style="27" customWidth="1"/>
    <col min="6" max="6" width="11.44140625" style="27" customWidth="1"/>
    <col min="7" max="7" width="9.44140625" style="27" customWidth="1"/>
    <col min="8" max="8" width="10.88671875" style="63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3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25" x14ac:dyDescent="0.4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25" x14ac:dyDescent="0.4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25" x14ac:dyDescent="0.4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25" x14ac:dyDescent="0.4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45">
      <c r="A6" s="29"/>
      <c r="B6" s="26"/>
      <c r="H6" s="26"/>
      <c r="N6" s="26"/>
    </row>
    <row r="7" spans="1:31" s="25" customFormat="1" ht="24.75" customHeight="1" x14ac:dyDescent="0.4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45">
      <c r="A8" s="30" t="s">
        <v>11</v>
      </c>
      <c r="B8" s="94" t="str">
        <f>'CONTRACTACIO 1r TR 2020'!B8</f>
        <v>Consorci Museu d'Art Contemporani de Barcelona (MACBA)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5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29.95" customHeight="1" thickBot="1" x14ac:dyDescent="0.35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8.950000000000003" customHeight="1" thickBot="1" x14ac:dyDescent="0.35">
      <c r="A12" s="175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4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10</v>
      </c>
      <c r="H13" s="20">
        <f t="shared" ref="H13:H24" si="2">IF(G13,G13/$G$25,"")</f>
        <v>6.0790273556231003E-3</v>
      </c>
      <c r="I13" s="10">
        <f>'CONTRACTACIO 1r TR 2020'!I13+'CONTRACTACIO 2n TR 2020'!I13+'CONTRACTACIO 3r TR 2020'!I13+'CONTRACTACIO 4t TR 2020'!I13</f>
        <v>1926873.0999999999</v>
      </c>
      <c r="J13" s="10">
        <f>'CONTRACTACIO 1r TR 2020'!J13+'CONTRACTACIO 2n TR 2020'!J13+'CONTRACTACIO 3r TR 2020'!J13+'CONTRACTACIO 4t TR 2020'!J13</f>
        <v>2316491.5</v>
      </c>
      <c r="K13" s="21">
        <f t="shared" ref="K13:K24" si="3">IF(J13,J13/$J$25,"")</f>
        <v>0.45180383017319387</v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1</v>
      </c>
      <c r="R13" s="20">
        <f t="shared" ref="R13:R24" si="6">IF(Q13,Q13/$Q$25,"")</f>
        <v>1</v>
      </c>
      <c r="S13" s="10">
        <f>'CONTRACTACIO 1r TR 2020'!S13+'CONTRACTACIO 2n TR 2020'!S13+'CONTRACTACIO 3r TR 2020'!S13+'CONTRACTACIO 4t TR 2020'!S13</f>
        <v>18000</v>
      </c>
      <c r="T13" s="10">
        <f>'CONTRACTACIO 1r TR 2020'!T13+'CONTRACTACIO 2n TR 2020'!T13+'CONTRACTACIO 3r TR 2020'!T13+'CONTRACTACIO 4t TR 2020'!T13</f>
        <v>21780</v>
      </c>
      <c r="U13" s="21">
        <f t="shared" ref="U13:U24" si="7">IF(T13,T13/$T$25,"")</f>
        <v>1</v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4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4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2</v>
      </c>
      <c r="H18" s="20">
        <f t="shared" si="2"/>
        <v>1.2158054711246201E-3</v>
      </c>
      <c r="I18" s="13">
        <f>'CONTRACTACIO 1r TR 2020'!I18+'CONTRACTACIO 2n TR 2020'!I18+'CONTRACTACIO 3r TR 2020'!I18+'CONTRACTACIO 4t TR 2020'!I18</f>
        <v>254541.24</v>
      </c>
      <c r="J18" s="13">
        <f>'CONTRACTACIO 1r TR 2020'!J18+'CONTRACTACIO 2n TR 2020'!J18+'CONTRACTACIO 3r TR 2020'!J18+'CONTRACTACIO 4t TR 2020'!J18</f>
        <v>307994.89799999999</v>
      </c>
      <c r="K18" s="21">
        <f t="shared" si="3"/>
        <v>6.0070703730275787E-2</v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173</v>
      </c>
      <c r="H19" s="20">
        <f t="shared" si="2"/>
        <v>0.10516717325227963</v>
      </c>
      <c r="I19" s="13">
        <f>'CONTRACTACIO 1r TR 2020'!I19+'CONTRACTACIO 2n TR 2020'!I19+'CONTRACTACIO 3r TR 2020'!I19+'CONTRACTACIO 4t TR 2020'!I19</f>
        <v>158043.55000000005</v>
      </c>
      <c r="J19" s="13">
        <f>'CONTRACTACIO 1r TR 2020'!J19+'CONTRACTACIO 2n TR 2020'!J19+'CONTRACTACIO 3r TR 2020'!J19+'CONTRACTACIO 4t TR 2020'!J19</f>
        <v>187703.21</v>
      </c>
      <c r="K19" s="21">
        <f t="shared" si="3"/>
        <v>3.6609255511536883E-2</v>
      </c>
      <c r="L19" s="9">
        <f>'CONTRACTACIO 1r TR 2020'!L19+'CONTRACTACIO 2n TR 2020'!L19+'CONTRACTACIO 3r TR 2020'!L19+'CONTRACTACIO 4t TR 2020'!L19</f>
        <v>32</v>
      </c>
      <c r="M19" s="20">
        <f t="shared" si="4"/>
        <v>0.1198501872659176</v>
      </c>
      <c r="N19" s="13">
        <f>'CONTRACTACIO 1r TR 2020'!N19+'CONTRACTACIO 2n TR 2020'!N19+'CONTRACTACIO 3r TR 2020'!N19+'CONTRACTACIO 4t TR 2020'!N19</f>
        <v>227796.81</v>
      </c>
      <c r="O19" s="13">
        <f>'CONTRACTACIO 1r TR 2020'!O19+'CONTRACTACIO 2n TR 2020'!O19+'CONTRACTACIO 3r TR 2020'!O19+'CONTRACTACIO 4t TR 2020'!O19</f>
        <v>275634.13</v>
      </c>
      <c r="P19" s="21">
        <f t="shared" si="5"/>
        <v>0.48602025466071153</v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10</v>
      </c>
      <c r="C20" s="20">
        <f t="shared" si="0"/>
        <v>1</v>
      </c>
      <c r="D20" s="13">
        <f>'CONTRACTACIO 1r TR 2020'!D20+'CONTRACTACIO 2n TR 2020'!D20+'CONTRACTACIO 3r TR 2020'!D20+'CONTRACTACIO 4t TR 2020'!D20</f>
        <v>85682.139999999985</v>
      </c>
      <c r="E20" s="13">
        <f>'CONTRACTACIO 1r TR 2020'!E20+'CONTRACTACIO 2n TR 2020'!E20+'CONTRACTACIO 3r TR 2020'!E20+'CONTRACTACIO 4t TR 2020'!E20</f>
        <v>103675.40000000001</v>
      </c>
      <c r="F20" s="21">
        <f t="shared" si="1"/>
        <v>1</v>
      </c>
      <c r="G20" s="9">
        <f>'CONTRACTACIO 1r TR 2020'!G20+'CONTRACTACIO 2n TR 2020'!G20+'CONTRACTACIO 3r TR 2020'!G20+'CONTRACTACIO 4t TR 2020'!G20</f>
        <v>1460</v>
      </c>
      <c r="H20" s="20">
        <f t="shared" si="2"/>
        <v>0.88753799392097266</v>
      </c>
      <c r="I20" s="13">
        <f>'CONTRACTACIO 1r TR 2020'!I20+'CONTRACTACIO 2n TR 2020'!I20+'CONTRACTACIO 3r TR 2020'!I20+'CONTRACTACIO 4t TR 2020'!I20</f>
        <v>1926976.2749999994</v>
      </c>
      <c r="J20" s="13">
        <f>'CONTRACTACIO 1r TR 2020'!J20+'CONTRACTACIO 2n TR 2020'!J20+'CONTRACTACIO 3r TR 2020'!J20+'CONTRACTACIO 4t TR 2020'!J20</f>
        <v>2315016.8149999981</v>
      </c>
      <c r="K20" s="21">
        <f t="shared" si="3"/>
        <v>0.45151621058499342</v>
      </c>
      <c r="L20" s="9">
        <f>'CONTRACTACIO 1r TR 2020'!L20+'CONTRACTACIO 2n TR 2020'!L20+'CONTRACTACIO 3r TR 2020'!L20+'CONTRACTACIO 4t TR 2020'!L20</f>
        <v>235</v>
      </c>
      <c r="M20" s="20">
        <f t="shared" si="4"/>
        <v>0.88014981273408244</v>
      </c>
      <c r="N20" s="13">
        <f>'CONTRACTACIO 1r TR 2020'!N20+'CONTRACTACIO 2n TR 2020'!N20+'CONTRACTACIO 3r TR 2020'!N20+'CONTRACTACIO 4t TR 2020'!N20</f>
        <v>240721</v>
      </c>
      <c r="O20" s="13">
        <f>'CONTRACTACIO 1r TR 2020'!O20+'CONTRACTACIO 2n TR 2020'!O20+'CONTRACTACIO 3r TR 2020'!O20+'CONTRACTACIO 4t TR 2020'!O20</f>
        <v>291490.65000000002</v>
      </c>
      <c r="P20" s="21">
        <f t="shared" si="5"/>
        <v>0.51397974533928847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414</v>
      </c>
      <c r="AB20" s="20">
        <f t="shared" si="10"/>
        <v>1</v>
      </c>
      <c r="AC20" s="13">
        <f>'CONTRACTACIO 1r TR 2020'!X20+'CONTRACTACIO 2n TR 2020'!X20+'CONTRACTACIO 3r TR 2020'!X20+'CONTRACTACIO 4t TR 2020'!X20</f>
        <v>490280.55960000004</v>
      </c>
      <c r="AD20" s="13">
        <f>'CONTRACTACIO 1r TR 2020'!Y20+'CONTRACTACIO 2n TR 2020'!Y20+'CONTRACTACIO 3r TR 2020'!Y20+'CONTRACTACIO 4t TR 2020'!Y20</f>
        <v>568193.87047900003</v>
      </c>
      <c r="AE20" s="21">
        <f t="shared" si="11"/>
        <v>1</v>
      </c>
    </row>
    <row r="21" spans="1:31" s="42" customFormat="1" ht="39.950000000000003" hidden="1" customHeight="1" x14ac:dyDescent="0.4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0</v>
      </c>
      <c r="C24" s="67" t="str">
        <f t="shared" si="0"/>
        <v/>
      </c>
      <c r="D24" s="78">
        <f>'CONTRACTACIO 1r TR 2020'!D24+'CONTRACTACIO 2n TR 2020'!D24+'CONTRACTACIO 3r TR 2020'!D24+'CONTRACTACIO 4t TR 2020'!D24</f>
        <v>0</v>
      </c>
      <c r="E24" s="79">
        <f>'CONTRACTACIO 1r TR 2020'!E24+'CONTRACTACIO 2n TR 2020'!E24+'CONTRACTACIO 3r TR 2020'!E24+'CONTRACTACIO 4t TR 2020'!E24</f>
        <v>0</v>
      </c>
      <c r="F24" s="68" t="str">
        <f t="shared" si="1"/>
        <v/>
      </c>
      <c r="G24" s="82">
        <f>'CONTRACTACIO 1r TR 2020'!G24+'CONTRACTACIO 2n TR 2020'!G24+'CONTRACTACIO 3r TR 2020'!G24+'CONTRACTACIO 4t TR 2020'!G24</f>
        <v>0</v>
      </c>
      <c r="H24" s="67" t="str">
        <f t="shared" si="2"/>
        <v/>
      </c>
      <c r="I24" s="78">
        <f>'CONTRACTACIO 1r TR 2020'!I24+'CONTRACTACIO 2n TR 2020'!I24+'CONTRACTACIO 3r TR 2020'!I24+'CONTRACTACIO 4t TR 2020'!I24</f>
        <v>0</v>
      </c>
      <c r="J24" s="79">
        <f>'CONTRACTACIO 1r TR 2020'!J24+'CONTRACTACIO 2n TR 2020'!J24+'CONTRACTACIO 3r TR 2020'!J24+'CONTRACTACIO 4t TR 2020'!J24</f>
        <v>0</v>
      </c>
      <c r="K24" s="68" t="str">
        <f t="shared" si="3"/>
        <v/>
      </c>
      <c r="L24" s="82">
        <f>'CONTRACTACIO 1r TR 2020'!L24+'CONTRACTACIO 2n TR 2020'!L24+'CONTRACTACIO 3r TR 2020'!L24+'CONTRACTACIO 4t TR 2020'!L24</f>
        <v>0</v>
      </c>
      <c r="M24" s="67" t="str">
        <f t="shared" si="4"/>
        <v/>
      </c>
      <c r="N24" s="78">
        <f>'CONTRACTACIO 1r TR 2020'!N24+'CONTRACTACIO 2n TR 2020'!N24+'CONTRACTACIO 3r TR 2020'!N24+'CONTRACTACIO 4t TR 2020'!N24</f>
        <v>0</v>
      </c>
      <c r="O24" s="79">
        <f>'CONTRACTACIO 1r TR 2020'!O24+'CONTRACTACIO 2n TR 2020'!O24+'CONTRACTACIO 3r TR 2020'!O24+'CONTRACTACIO 4t TR 2020'!O24</f>
        <v>0</v>
      </c>
      <c r="P24" s="68" t="str">
        <f t="shared" si="5"/>
        <v/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10</v>
      </c>
      <c r="C25" s="17">
        <f t="shared" si="12"/>
        <v>1</v>
      </c>
      <c r="D25" s="18">
        <f t="shared" si="12"/>
        <v>85682.139999999985</v>
      </c>
      <c r="E25" s="18">
        <f t="shared" si="12"/>
        <v>103675.40000000001</v>
      </c>
      <c r="F25" s="19">
        <f t="shared" si="12"/>
        <v>1</v>
      </c>
      <c r="G25" s="16">
        <f t="shared" si="12"/>
        <v>1645</v>
      </c>
      <c r="H25" s="17">
        <f t="shared" si="12"/>
        <v>1</v>
      </c>
      <c r="I25" s="18">
        <f t="shared" si="12"/>
        <v>4266434.1649999991</v>
      </c>
      <c r="J25" s="18">
        <f t="shared" si="12"/>
        <v>5127206.4229999986</v>
      </c>
      <c r="K25" s="19">
        <f t="shared" si="12"/>
        <v>1</v>
      </c>
      <c r="L25" s="16">
        <f t="shared" si="12"/>
        <v>267</v>
      </c>
      <c r="M25" s="17">
        <f t="shared" si="12"/>
        <v>1</v>
      </c>
      <c r="N25" s="18">
        <f t="shared" si="12"/>
        <v>468517.81</v>
      </c>
      <c r="O25" s="18">
        <f t="shared" si="12"/>
        <v>567124.78</v>
      </c>
      <c r="P25" s="19">
        <f t="shared" si="12"/>
        <v>1</v>
      </c>
      <c r="Q25" s="16">
        <f t="shared" si="12"/>
        <v>1</v>
      </c>
      <c r="R25" s="17">
        <f t="shared" si="12"/>
        <v>1</v>
      </c>
      <c r="S25" s="18">
        <f t="shared" si="12"/>
        <v>18000</v>
      </c>
      <c r="T25" s="18">
        <f t="shared" si="12"/>
        <v>21780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414</v>
      </c>
      <c r="AB25" s="17">
        <f t="shared" si="12"/>
        <v>1</v>
      </c>
      <c r="AC25" s="18">
        <f t="shared" si="12"/>
        <v>490280.55960000004</v>
      </c>
      <c r="AD25" s="18">
        <f t="shared" si="12"/>
        <v>568193.87047900003</v>
      </c>
      <c r="AE25" s="19">
        <f t="shared" si="12"/>
        <v>1</v>
      </c>
    </row>
    <row r="26" spans="1:31" s="25" customFormat="1" ht="18" customHeight="1" x14ac:dyDescent="0.3">
      <c r="B26" s="26"/>
      <c r="H26" s="26"/>
      <c r="N26" s="26"/>
    </row>
    <row r="27" spans="1:31" s="49" customFormat="1" ht="34.4" hidden="1" customHeight="1" x14ac:dyDescent="0.45">
      <c r="A27" s="127" t="s">
        <v>59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4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8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5"/>
      <c r="I31" s="55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450000000000003" customHeight="1" thickBot="1" x14ac:dyDescent="0.35">
      <c r="A33" s="15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6"/>
      <c r="K33" s="16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11</v>
      </c>
      <c r="C34" s="8">
        <f t="shared" ref="C34:C40" si="14">IF(B34,B34/$B$46,"")</f>
        <v>4.7068891741548994E-3</v>
      </c>
      <c r="D34" s="10">
        <f t="shared" ref="D34:D43" si="15">D13+I13+N13+S13+X13+AC13</f>
        <v>1944873.0999999999</v>
      </c>
      <c r="E34" s="11">
        <f t="shared" ref="E34:E43" si="16">E13+J13+O13+T13+Y13+AD13</f>
        <v>2338271.5</v>
      </c>
      <c r="F34" s="21">
        <f t="shared" ref="F34:F40" si="17">IF(E34,E34/$E$46,"")</f>
        <v>0.36604236811740587</v>
      </c>
      <c r="J34" s="151" t="s">
        <v>3</v>
      </c>
      <c r="K34" s="152"/>
      <c r="L34" s="58">
        <f>B25</f>
        <v>10</v>
      </c>
      <c r="M34" s="8">
        <f t="shared" ref="M34:M39" si="18">IF(L34,L34/$L$40,"")</f>
        <v>4.2789901583226361E-3</v>
      </c>
      <c r="N34" s="59">
        <f>D25</f>
        <v>85682.139999999985</v>
      </c>
      <c r="O34" s="59">
        <f>E25</f>
        <v>103675.40000000001</v>
      </c>
      <c r="P34" s="60">
        <f t="shared" ref="P34:P39" si="19">IF(O34,O34/$O$40,"")</f>
        <v>1.6229761570253624E-2</v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1645</v>
      </c>
      <c r="M35" s="8">
        <f t="shared" si="18"/>
        <v>0.70389388104407358</v>
      </c>
      <c r="N35" s="62">
        <f>I25</f>
        <v>4266434.1649999991</v>
      </c>
      <c r="O35" s="62">
        <f>J25</f>
        <v>5127206.4229999986</v>
      </c>
      <c r="P35" s="60">
        <f t="shared" si="19"/>
        <v>0.80263339004974099</v>
      </c>
    </row>
    <row r="36" spans="1:33" s="25" customFormat="1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7" t="s">
        <v>2</v>
      </c>
      <c r="K36" s="148"/>
      <c r="L36" s="61">
        <f>L25</f>
        <v>267</v>
      </c>
      <c r="M36" s="8">
        <f t="shared" si="18"/>
        <v>0.11424903722721438</v>
      </c>
      <c r="N36" s="62">
        <f>N25</f>
        <v>468517.81</v>
      </c>
      <c r="O36" s="62">
        <f>O25</f>
        <v>567124.78</v>
      </c>
      <c r="P36" s="60">
        <f t="shared" si="19"/>
        <v>8.8779980207286793E-2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1">
        <f>Q25</f>
        <v>1</v>
      </c>
      <c r="M37" s="8">
        <f t="shared" si="18"/>
        <v>4.2789901583226359E-4</v>
      </c>
      <c r="N37" s="62">
        <f>S25</f>
        <v>18000</v>
      </c>
      <c r="O37" s="62">
        <f>T25</f>
        <v>21780</v>
      </c>
      <c r="P37" s="60">
        <f t="shared" si="19"/>
        <v>3.4095282680377784E-3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1">
        <f>AA25</f>
        <v>414</v>
      </c>
      <c r="M38" s="8">
        <f t="shared" si="18"/>
        <v>0.17715019255455713</v>
      </c>
      <c r="N38" s="62">
        <f>AC25</f>
        <v>490280.55960000004</v>
      </c>
      <c r="O38" s="62">
        <f>AD25</f>
        <v>568193.87047900003</v>
      </c>
      <c r="P38" s="60">
        <f t="shared" si="19"/>
        <v>8.8947339904680761E-2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2</v>
      </c>
      <c r="C39" s="8">
        <f t="shared" si="14"/>
        <v>8.5579803166452718E-4</v>
      </c>
      <c r="D39" s="13">
        <f t="shared" si="15"/>
        <v>254541.24</v>
      </c>
      <c r="E39" s="22">
        <f t="shared" si="16"/>
        <v>307994.89799999999</v>
      </c>
      <c r="F39" s="21">
        <f t="shared" si="17"/>
        <v>4.8214752577704884E-2</v>
      </c>
      <c r="G39" s="25"/>
      <c r="H39" s="25"/>
      <c r="I39" s="25"/>
      <c r="J39" s="147" t="s">
        <v>4</v>
      </c>
      <c r="K39" s="148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205</v>
      </c>
      <c r="C40" s="8">
        <f t="shared" si="14"/>
        <v>8.771929824561403E-2</v>
      </c>
      <c r="D40" s="13">
        <f t="shared" si="15"/>
        <v>385840.36000000004</v>
      </c>
      <c r="E40" s="23">
        <f t="shared" si="16"/>
        <v>463337.33999999997</v>
      </c>
      <c r="F40" s="21">
        <f t="shared" si="17"/>
        <v>7.2532679447540466E-2</v>
      </c>
      <c r="G40" s="25"/>
      <c r="H40" s="25"/>
      <c r="I40" s="25"/>
      <c r="J40" s="149" t="s">
        <v>0</v>
      </c>
      <c r="K40" s="150"/>
      <c r="L40" s="84">
        <f>SUM(L34:L39)</f>
        <v>2337</v>
      </c>
      <c r="M40" s="17">
        <f>SUM(M34:M39)</f>
        <v>1</v>
      </c>
      <c r="N40" s="85">
        <f>SUM(N34:N39)</f>
        <v>5328914.6745999986</v>
      </c>
      <c r="O40" s="86">
        <f>SUM(O34:O39)</f>
        <v>6387980.473478999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2119</v>
      </c>
      <c r="C41" s="8">
        <f>IF(B41,B41/$B$46,"")</f>
        <v>0.90671801454856649</v>
      </c>
      <c r="D41" s="13">
        <f t="shared" si="15"/>
        <v>2743659.9745999994</v>
      </c>
      <c r="E41" s="23">
        <f t="shared" si="16"/>
        <v>3278376.7354789982</v>
      </c>
      <c r="F41" s="21">
        <f>IF(E41,E41/$E$46,"")</f>
        <v>0.51321019985734884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4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5" t="s">
        <v>63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5">
      <c r="A46" s="65" t="s">
        <v>0</v>
      </c>
      <c r="B46" s="16">
        <f>SUM(B34:B45)</f>
        <v>2337</v>
      </c>
      <c r="C46" s="17">
        <f>SUM(C34:C45)</f>
        <v>1</v>
      </c>
      <c r="D46" s="18">
        <f>SUM(D34:D45)</f>
        <v>5328914.6745999996</v>
      </c>
      <c r="E46" s="18">
        <f>SUM(E34:E45)</f>
        <v>6387980.4734789981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2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BF5860F247344CAD0CE3F454F6D2AE" ma:contentTypeVersion="11" ma:contentTypeDescription="Crear nuevo documento." ma:contentTypeScope="" ma:versionID="d8f2cc7ca963da080c971b2e7f6337f3">
  <xsd:schema xmlns:xsd="http://www.w3.org/2001/XMLSchema" xmlns:xs="http://www.w3.org/2001/XMLSchema" xmlns:p="http://schemas.microsoft.com/office/2006/metadata/properties" xmlns:ns2="0f9ad582-fa82-44a0-80f7-7e7a83e33223" xmlns:ns3="d37c1e5a-baf5-4537-8fa9-5ca48f5fd23a" targetNamespace="http://schemas.microsoft.com/office/2006/metadata/properties" ma:root="true" ma:fieldsID="7f8f91749b2edce800f841b00d054e0a" ns2:_="" ns3:_="">
    <xsd:import namespace="0f9ad582-fa82-44a0-80f7-7e7a83e33223"/>
    <xsd:import namespace="d37c1e5a-baf5-4537-8fa9-5ca48f5fd2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ad582-fa82-44a0-80f7-7e7a83e33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c1e5a-baf5-4537-8fa9-5ca48f5fd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15CA9-3CBE-4E0A-B188-27998824F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ad582-fa82-44a0-80f7-7e7a83e33223"/>
    <ds:schemaRef ds:uri="d37c1e5a-baf5-4537-8fa9-5ca48f5fd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49BC7-3982-465A-BD33-88967003C9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AB52C-3F85-418A-95D1-48A780F303B4}">
  <ds:schemaRefs>
    <ds:schemaRef ds:uri="http://purl.org/dc/elements/1.1/"/>
    <ds:schemaRef ds:uri="http://schemas.microsoft.com/office/2006/metadata/properties"/>
    <ds:schemaRef ds:uri="http://purl.org/dc/terms/"/>
    <ds:schemaRef ds:uri="d37c1e5a-baf5-4537-8fa9-5ca48f5fd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f9ad582-fa82-44a0-80f7-7e7a83e332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2021-04-13T14:34:11Z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0x01010033BF5860F247344CAD0CE3F454F6D2AE</vt:lpwstr>
  </property>
</Properties>
</file>