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10890" tabRatio="700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62913"/>
</workbook>
</file>

<file path=xl/calcChain.xml><?xml version="1.0" encoding="utf-8"?>
<calcChain xmlns="http://schemas.openxmlformats.org/spreadsheetml/2006/main">
  <c r="O13" i="6" l="1"/>
  <c r="E18" i="6" l="1"/>
  <c r="E14" i="6"/>
  <c r="E13" i="6"/>
  <c r="J18" i="6"/>
  <c r="J14" i="6"/>
  <c r="J13" i="6"/>
  <c r="E18" i="5"/>
  <c r="E13" i="5"/>
  <c r="J18" i="5"/>
  <c r="I20" i="6" l="1"/>
  <c r="N20" i="5" l="1"/>
  <c r="I20" i="5"/>
  <c r="N24" i="4" l="1"/>
  <c r="I24" i="4"/>
  <c r="D24" i="4"/>
  <c r="I20" i="4" l="1"/>
  <c r="J19" i="1" l="1"/>
  <c r="N20" i="1" l="1"/>
  <c r="N18" i="1"/>
  <c r="N13" i="1"/>
  <c r="I20" i="1"/>
  <c r="I18" i="1"/>
  <c r="I15" i="1"/>
  <c r="I14" i="1"/>
  <c r="I13" i="1"/>
  <c r="D14" i="1"/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C14" i="1" s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C14" i="6" s="1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5" i="6"/>
  <c r="C16" i="6"/>
  <c r="C17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14" i="5"/>
  <c r="F15" i="5"/>
  <c r="F16" i="5"/>
  <c r="F17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18" i="4"/>
  <c r="M21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D34" i="4"/>
  <c r="D35" i="4"/>
  <c r="D36" i="4"/>
  <c r="D37" i="4"/>
  <c r="D38" i="4"/>
  <c r="D39" i="4"/>
  <c r="D40" i="4"/>
  <c r="D41" i="4"/>
  <c r="D42" i="4"/>
  <c r="J25" i="1"/>
  <c r="K13" i="1" s="1"/>
  <c r="O25" i="1"/>
  <c r="O36" i="1" s="1"/>
  <c r="E25" i="1"/>
  <c r="F14" i="1" s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7" i="1"/>
  <c r="P16" i="1"/>
  <c r="P15" i="1"/>
  <c r="P14" i="1"/>
  <c r="M24" i="1"/>
  <c r="M21" i="1"/>
  <c r="M19" i="1"/>
  <c r="M17" i="1"/>
  <c r="M16" i="1"/>
  <c r="M15" i="1"/>
  <c r="M14" i="1"/>
  <c r="H21" i="1"/>
  <c r="H17" i="1"/>
  <c r="C24" i="1"/>
  <c r="C21" i="1"/>
  <c r="C20" i="1"/>
  <c r="C19" i="1"/>
  <c r="C18" i="1"/>
  <c r="C17" i="1"/>
  <c r="C16" i="1"/>
  <c r="C15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F15" i="1"/>
  <c r="F16" i="1"/>
  <c r="F17" i="1"/>
  <c r="F18" i="1"/>
  <c r="F19" i="1"/>
  <c r="F21" i="1"/>
  <c r="O39" i="1"/>
  <c r="P39" i="1" s="1"/>
  <c r="P13" i="6" l="1"/>
  <c r="C18" i="6"/>
  <c r="F18" i="5"/>
  <c r="K18" i="1"/>
  <c r="H15" i="1"/>
  <c r="K19" i="1"/>
  <c r="M24" i="4"/>
  <c r="M20" i="5"/>
  <c r="C24" i="4"/>
  <c r="M18" i="1"/>
  <c r="P18" i="1"/>
  <c r="P13" i="1"/>
  <c r="H19" i="1"/>
  <c r="M13" i="1"/>
  <c r="M25" i="1" s="1"/>
  <c r="O37" i="4"/>
  <c r="K16" i="6"/>
  <c r="P16" i="5"/>
  <c r="F13" i="4"/>
  <c r="Z15" i="7"/>
  <c r="Z13" i="7"/>
  <c r="Z18" i="7"/>
  <c r="O39" i="4"/>
  <c r="AE23" i="4"/>
  <c r="AE22" i="4"/>
  <c r="AE15" i="4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3" i="4"/>
  <c r="U22" i="4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P25" i="1"/>
  <c r="Z25" i="1"/>
  <c r="U25" i="1"/>
  <c r="B46" i="1"/>
  <c r="C35" i="1" s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B38" i="7"/>
  <c r="R17" i="7"/>
  <c r="D25" i="7"/>
  <c r="N34" i="7" s="1"/>
  <c r="G25" i="7"/>
  <c r="M25" i="6" l="1"/>
  <c r="L40" i="6"/>
  <c r="M36" i="6" s="1"/>
  <c r="M24" i="7"/>
  <c r="P24" i="7"/>
  <c r="C36" i="1"/>
  <c r="F41" i="1"/>
  <c r="U25" i="4"/>
  <c r="U25" i="6"/>
  <c r="AE25" i="4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8" i="6"/>
  <c r="O34" i="7"/>
  <c r="F34" i="6"/>
  <c r="P38" i="6"/>
  <c r="F39" i="6"/>
  <c r="AB18" i="7"/>
  <c r="AB19" i="7"/>
  <c r="P36" i="6"/>
  <c r="C40" i="6"/>
  <c r="C4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5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M35" i="6" l="1"/>
  <c r="M34" i="6"/>
  <c r="P34" i="6"/>
  <c r="P40" i="6" s="1"/>
  <c r="P34" i="5"/>
  <c r="P36" i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M40" i="6" l="1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<sst xmlns="http://schemas.openxmlformats.org/spreadsheetml/2006/main" count="465" uniqueCount="65">
  <si>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</si>
  <si>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</si>
  <si>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</si>
  <si>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</si>
  <si>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</si>
  <si>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</si>
  <si>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</si>
  <si>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</si>
  <si>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</si>
  <si>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</si>
  <si>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</si>
  <si>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</si>
  <si>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</si>
  <si>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</si>
  <si>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</si>
  <si>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</si>
  <si>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</si>
  <si>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</si>
  <si>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</si>
  <si>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</si>
  <si>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</si>
  <si>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</si>
  <si>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</si>
  <si>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</si>
  <si>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</si>
  <si>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</si>
  <si>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</si>
  <si>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</si>
  <si>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</si>
  <si>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</si>
  <si>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</si>
  <si>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</si>
  <si>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</si>
  <si>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</si>
  <si>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</si>
  <si>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</si>
  <si>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</si>
  <si>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</si>
  <si>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</si>
  <si>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</si>
  <si>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</si>
  <si>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</si>
  <si>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</si>
  <si>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</si>
  <si>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</si>
  <si>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</si>
  <si>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</si>
  <si>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</si>
  <si>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</si>
  <si>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</si>
  <si>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</si>
  <si>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</si>
  <si>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</si>
  <si>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</si>
  <si>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</si>
  <si>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</si>
  <si>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</si>
  <si>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</si>
  <si>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</si>
  <si>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</si>
  <si>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</si>
  <si>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</si>
  <si>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</si>
  <si>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</si>
  <si>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Parc d'Atraccions Tibidabo SA (PATSA)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</si>
</sst>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1C-44B9-BD4D-4E93325E6781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1C-44B9-BD4D-4E93325E6781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1C-44B9-BD4D-4E93325E6781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1C-44B9-BD4D-4E93325E6781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1C-44B9-BD4D-4E93325E6781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1C-44B9-BD4D-4E93325E6781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21C-44B9-BD4D-4E93325E6781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1C-44B9-BD4D-4E93325E6781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21C-44B9-BD4D-4E93325E6781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1C-44B9-BD4D-4E93325E678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24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2</c:v>
                </c:pt>
                <c:pt idx="7">
                  <c:v>21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21C-44B9-BD4D-4E93325E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F5-41FA-AE30-78ECE530942C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F5-41FA-AE30-78ECE530942C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F5-41FA-AE30-78ECE530942C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F5-41FA-AE30-78ECE530942C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F5-41FA-AE30-78ECE530942C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F5-41FA-AE30-78ECE530942C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F5-41FA-AE30-78ECE530942C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F5-41FA-AE30-78ECE530942C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F5-41FA-AE30-78ECE530942C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F5-41FA-AE30-78ECE530942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4169953.7112999996</c:v>
                </c:pt>
                <c:pt idx="1">
                  <c:v>615020.51619999995</c:v>
                </c:pt>
                <c:pt idx="2">
                  <c:v>8256.2999999999993</c:v>
                </c:pt>
                <c:pt idx="3">
                  <c:v>0</c:v>
                </c:pt>
                <c:pt idx="4">
                  <c:v>0</c:v>
                </c:pt>
                <c:pt idx="5">
                  <c:v>358241.06709999999</c:v>
                </c:pt>
                <c:pt idx="6">
                  <c:v>96800</c:v>
                </c:pt>
                <c:pt idx="7">
                  <c:v>132571.16999999998</c:v>
                </c:pt>
                <c:pt idx="8">
                  <c:v>0</c:v>
                </c:pt>
                <c:pt idx="9">
                  <c:v>0</c:v>
                </c:pt>
                <c:pt idx="10">
                  <c:v>95249.42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DF5-41FA-AE30-78ECE53094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62-46E6-AA94-4AC166FE48C8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62-46E6-AA94-4AC166FE48C8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62-46E6-AA94-4AC166FE48C8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62-46E6-AA94-4AC166FE48C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7</c:v>
                </c:pt>
                <c:pt idx="1">
                  <c:v>61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262-46E6-AA94-4AC166FE48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B8-4D61-9ABF-D34D8D611C39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B8-4D61-9ABF-D34D8D611C39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B8-4D61-9ABF-D34D8D611C39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B8-4D61-9ABF-D34D8D611C39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B8-4D61-9ABF-D34D8D611C39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B8-4D61-9ABF-D34D8D611C3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2119466.4268999998</c:v>
                </c:pt>
                <c:pt idx="1">
                  <c:v>2612685.1969000003</c:v>
                </c:pt>
                <c:pt idx="2">
                  <c:v>743940.56079999986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EB8-4D61-9ABF-D34D8D611C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selection activeCell="J20" sqref="J20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I5" s="109"/>
      <c r="J5" s="109"/>
      <c r="K5" s="109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">
      <c r="A12" s="12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9</v>
      </c>
      <c r="H13" s="20">
        <f t="shared" ref="H13:H24" si="2">IF(G13,G13/$G$25,"")</f>
        <v>0.33333333333333331</v>
      </c>
      <c r="I13" s="4">
        <f>J13/1.21</f>
        <v>904752.69421487604</v>
      </c>
      <c r="J13" s="5">
        <v>1094750.76</v>
      </c>
      <c r="K13" s="21">
        <f t="shared" ref="K13:K24" si="3">IF(J13,J13/$J$25,"")</f>
        <v>0.77070356678969498</v>
      </c>
      <c r="L13" s="1">
        <v>1</v>
      </c>
      <c r="M13" s="20">
        <f t="shared" ref="M13:M24" si="4">IF(L13,L13/$L$25,"")</f>
        <v>0.2</v>
      </c>
      <c r="N13" s="4">
        <f>O13/1.21</f>
        <v>170672.51239669422</v>
      </c>
      <c r="O13" s="5">
        <v>206513.74</v>
      </c>
      <c r="P13" s="21">
        <f t="shared" ref="P13:P24" si="5">IF(O13,O13/$O$25,"")</f>
        <v>0.8137782364230628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1</v>
      </c>
      <c r="D14" s="6">
        <f>E14/1.21</f>
        <v>103986.37190082645</v>
      </c>
      <c r="E14" s="7">
        <v>125823.51</v>
      </c>
      <c r="F14" s="21">
        <f t="shared" si="1"/>
        <v>1</v>
      </c>
      <c r="G14" s="2">
        <v>4</v>
      </c>
      <c r="H14" s="20">
        <f t="shared" si="2"/>
        <v>0.14814814814814814</v>
      </c>
      <c r="I14" s="6">
        <f>J14/1.21</f>
        <v>71900.826446280989</v>
      </c>
      <c r="J14" s="7">
        <v>87000</v>
      </c>
      <c r="K14" s="21">
        <f t="shared" si="3"/>
        <v>6.1247923053009308E-2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3.7037037037037035E-2</v>
      </c>
      <c r="I15" s="6">
        <f>J15/1.21</f>
        <v>6823.3884297520653</v>
      </c>
      <c r="J15" s="7">
        <v>8256.2999999999993</v>
      </c>
      <c r="K15" s="21">
        <f t="shared" si="3"/>
        <v>5.8124278977305828E-3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100"/>
      <c r="Y17" s="10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4</v>
      </c>
      <c r="H18" s="67">
        <f t="shared" si="2"/>
        <v>0.14814814814814814</v>
      </c>
      <c r="I18" s="70">
        <f>J18/1.21</f>
        <v>68049.421487603307</v>
      </c>
      <c r="J18" s="71">
        <v>82339.8</v>
      </c>
      <c r="K18" s="68">
        <f t="shared" si="3"/>
        <v>5.7967146374714666E-2</v>
      </c>
      <c r="L18" s="72">
        <v>1</v>
      </c>
      <c r="M18" s="67">
        <f t="shared" si="4"/>
        <v>0.2</v>
      </c>
      <c r="N18" s="70">
        <f>O18/1.21</f>
        <v>29890.082644628099</v>
      </c>
      <c r="O18" s="71">
        <v>36167</v>
      </c>
      <c r="P18" s="68">
        <f t="shared" si="5"/>
        <v>0.14251796261455976</v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7.407407407407407E-2</v>
      </c>
      <c r="I19" s="6">
        <v>80000</v>
      </c>
      <c r="J19" s="7">
        <f>I19*1.21</f>
        <v>96800</v>
      </c>
      <c r="K19" s="21">
        <f t="shared" si="3"/>
        <v>6.8147114385417248E-2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7</v>
      </c>
      <c r="H20" s="67">
        <f t="shared" si="2"/>
        <v>0.25925925925925924</v>
      </c>
      <c r="I20" s="70">
        <f>J20/1.21</f>
        <v>42404.520661157025</v>
      </c>
      <c r="J20" s="71">
        <v>51309.47</v>
      </c>
      <c r="K20" s="68">
        <f t="shared" si="3"/>
        <v>3.6121821499433215E-2</v>
      </c>
      <c r="L20" s="69">
        <v>3</v>
      </c>
      <c r="M20" s="67">
        <f t="shared" si="4"/>
        <v>0.6</v>
      </c>
      <c r="N20" s="70">
        <f>O20/1.21</f>
        <v>9165.9338842975212</v>
      </c>
      <c r="O20" s="71">
        <v>11090.78</v>
      </c>
      <c r="P20" s="68">
        <f t="shared" si="5"/>
        <v>4.3703800962377498E-2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96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9"/>
      <c r="J21" s="99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1"/>
      <c r="Y21" s="101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9"/>
      <c r="J22" s="99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1"/>
      <c r="Y22" s="102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9"/>
      <c r="J23" s="99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1"/>
      <c r="Y23" s="102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" customHeight="1" thickBot="1" x14ac:dyDescent="0.3">
      <c r="A25" s="83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103986.37190082645</v>
      </c>
      <c r="E25" s="18">
        <f t="shared" si="12"/>
        <v>125823.51</v>
      </c>
      <c r="F25" s="19">
        <f t="shared" si="12"/>
        <v>1</v>
      </c>
      <c r="G25" s="16">
        <f t="shared" si="12"/>
        <v>27</v>
      </c>
      <c r="H25" s="17">
        <f t="shared" si="12"/>
        <v>1</v>
      </c>
      <c r="I25" s="18">
        <f t="shared" si="12"/>
        <v>1173930.8512396696</v>
      </c>
      <c r="J25" s="18">
        <f t="shared" si="12"/>
        <v>1420456.33</v>
      </c>
      <c r="K25" s="19">
        <f t="shared" si="12"/>
        <v>1</v>
      </c>
      <c r="L25" s="16">
        <f t="shared" si="12"/>
        <v>5</v>
      </c>
      <c r="M25" s="17">
        <f t="shared" si="12"/>
        <v>1</v>
      </c>
      <c r="N25" s="18">
        <f t="shared" si="12"/>
        <v>209728.52892561984</v>
      </c>
      <c r="O25" s="18">
        <f t="shared" si="12"/>
        <v>253771.51999999999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33" t="s">
        <v>62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10</v>
      </c>
      <c r="C34" s="8">
        <f t="shared" ref="C34:C43" si="14">IF(B34,B34/$B$46,"")</f>
        <v>0.30303030303030304</v>
      </c>
      <c r="D34" s="10">
        <f t="shared" ref="D34:D45" si="15">D13+I13+N13+S13+AC13+X13</f>
        <v>1075425.2066115702</v>
      </c>
      <c r="E34" s="11">
        <f t="shared" ref="E34:E45" si="16">E13+J13+O13+T13+AD13+Y13</f>
        <v>1301264.5</v>
      </c>
      <c r="F34" s="21">
        <f t="shared" ref="F34:F43" si="17">IF(E34,E34/$E$46,"")</f>
        <v>0.72290409535870126</v>
      </c>
      <c r="J34" s="107" t="s">
        <v>3</v>
      </c>
      <c r="K34" s="108"/>
      <c r="L34" s="58">
        <f>B25</f>
        <v>1</v>
      </c>
      <c r="M34" s="8">
        <f t="shared" ref="M34:M39" si="18">IF(L34,L34/$L$40,"")</f>
        <v>3.0303030303030304E-2</v>
      </c>
      <c r="N34" s="59">
        <f>D25</f>
        <v>103986.37190082645</v>
      </c>
      <c r="O34" s="59">
        <f>E25</f>
        <v>125823.51</v>
      </c>
      <c r="P34" s="60">
        <f t="shared" ref="P34:P39" si="19">IF(O34,O34/$O$40,"")</f>
        <v>6.9899955521269125E-2</v>
      </c>
    </row>
    <row r="35" spans="1:33" s="25" customFormat="1" ht="30" customHeight="1" x14ac:dyDescent="0.25">
      <c r="A35" s="43" t="s">
        <v>18</v>
      </c>
      <c r="B35" s="12">
        <f t="shared" si="13"/>
        <v>5</v>
      </c>
      <c r="C35" s="8">
        <f t="shared" si="14"/>
        <v>0.15151515151515152</v>
      </c>
      <c r="D35" s="13">
        <f t="shared" si="15"/>
        <v>175887.19834710745</v>
      </c>
      <c r="E35" s="14">
        <f t="shared" si="16"/>
        <v>212823.51</v>
      </c>
      <c r="F35" s="21">
        <f t="shared" si="17"/>
        <v>0.11823190978284086</v>
      </c>
      <c r="J35" s="103" t="s">
        <v>1</v>
      </c>
      <c r="K35" s="104"/>
      <c r="L35" s="61">
        <f>G25</f>
        <v>27</v>
      </c>
      <c r="M35" s="8">
        <f t="shared" si="18"/>
        <v>0.81818181818181823</v>
      </c>
      <c r="N35" s="62">
        <f>I25</f>
        <v>1173930.8512396696</v>
      </c>
      <c r="O35" s="62">
        <f>J25</f>
        <v>1420456.33</v>
      </c>
      <c r="P35" s="60">
        <f t="shared" si="19"/>
        <v>0.78911988933471322</v>
      </c>
    </row>
    <row r="36" spans="1:33" ht="30" customHeight="1" x14ac:dyDescent="0.25">
      <c r="A36" s="43" t="s">
        <v>19</v>
      </c>
      <c r="B36" s="12">
        <f t="shared" si="13"/>
        <v>1</v>
      </c>
      <c r="C36" s="8">
        <f t="shared" si="14"/>
        <v>3.0303030303030304E-2</v>
      </c>
      <c r="D36" s="13">
        <f t="shared" si="15"/>
        <v>6823.3884297520653</v>
      </c>
      <c r="E36" s="14">
        <f t="shared" si="16"/>
        <v>8256.2999999999993</v>
      </c>
      <c r="F36" s="21">
        <f t="shared" si="17"/>
        <v>4.5867024594231573E-3</v>
      </c>
      <c r="G36" s="25"/>
      <c r="J36" s="103" t="s">
        <v>2</v>
      </c>
      <c r="K36" s="104"/>
      <c r="L36" s="61">
        <f>L25</f>
        <v>5</v>
      </c>
      <c r="M36" s="8">
        <f t="shared" si="18"/>
        <v>0.15151515151515152</v>
      </c>
      <c r="N36" s="62">
        <f>N25</f>
        <v>209728.52892561984</v>
      </c>
      <c r="O36" s="62">
        <f>O25</f>
        <v>253771.51999999999</v>
      </c>
      <c r="P36" s="60">
        <f t="shared" si="19"/>
        <v>0.14098015514401765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5</v>
      </c>
      <c r="C39" s="8">
        <f t="shared" si="14"/>
        <v>0.15151515151515152</v>
      </c>
      <c r="D39" s="13">
        <f t="shared" si="15"/>
        <v>97939.504132231406</v>
      </c>
      <c r="E39" s="22">
        <f t="shared" si="16"/>
        <v>118506.8</v>
      </c>
      <c r="F39" s="21">
        <f t="shared" si="17"/>
        <v>6.5835232612473898E-2</v>
      </c>
      <c r="G39" s="25"/>
      <c r="J39" s="103" t="s">
        <v>4</v>
      </c>
      <c r="K39" s="104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</v>
      </c>
      <c r="C40" s="8">
        <f t="shared" si="14"/>
        <v>6.0606060606060608E-2</v>
      </c>
      <c r="D40" s="13">
        <f t="shared" si="15"/>
        <v>80000</v>
      </c>
      <c r="E40" s="23">
        <f t="shared" si="16"/>
        <v>96800</v>
      </c>
      <c r="F40" s="21">
        <f t="shared" si="17"/>
        <v>5.3776243362300503E-2</v>
      </c>
      <c r="G40" s="25"/>
      <c r="J40" s="105" t="s">
        <v>0</v>
      </c>
      <c r="K40" s="106"/>
      <c r="L40" s="84">
        <f>SUM(L34:L39)</f>
        <v>33</v>
      </c>
      <c r="M40" s="17">
        <f>SUM(M34:M39)</f>
        <v>1</v>
      </c>
      <c r="N40" s="85">
        <f>SUM(N34:N39)</f>
        <v>1487645.7520661158</v>
      </c>
      <c r="O40" s="86">
        <f>SUM(O34:O39)</f>
        <v>1800051.36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10</v>
      </c>
      <c r="C41" s="8">
        <f t="shared" si="14"/>
        <v>0.30303030303030304</v>
      </c>
      <c r="D41" s="13">
        <f t="shared" si="15"/>
        <v>51570.454545454544</v>
      </c>
      <c r="E41" s="23">
        <f t="shared" si="16"/>
        <v>62400.25</v>
      </c>
      <c r="F41" s="21">
        <f t="shared" si="17"/>
        <v>3.4665816424260247E-2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8" t="s">
        <v>63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33</v>
      </c>
      <c r="C46" s="17">
        <f>SUM(C34:C45)</f>
        <v>1</v>
      </c>
      <c r="D46" s="18">
        <f>SUM(D34:D45)</f>
        <v>1487645.7520661158</v>
      </c>
      <c r="E46" s="18">
        <f>SUM(E34:E45)</f>
        <v>1800051.36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3">
    <mergeCell ref="I5:K5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7" zoomScale="90" zoomScaleNormal="90" workbookViewId="0">
      <selection activeCell="J19" sqref="J19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Parc d'Atraccions Tibidabo SA (PATSA)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">
      <c r="A12" s="12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>
        <v>0</v>
      </c>
      <c r="C20" s="67" t="str">
        <f t="shared" si="0"/>
        <v/>
      </c>
      <c r="D20" s="70">
        <v>0</v>
      </c>
      <c r="E20" s="71"/>
      <c r="F20" s="21" t="str">
        <f t="shared" si="1"/>
        <v/>
      </c>
      <c r="G20" s="69">
        <v>5</v>
      </c>
      <c r="H20" s="67">
        <f t="shared" si="2"/>
        <v>0.625</v>
      </c>
      <c r="I20" s="70">
        <f>J20/1.21</f>
        <v>21633.157024793389</v>
      </c>
      <c r="J20" s="71">
        <v>26176.12</v>
      </c>
      <c r="K20" s="21">
        <f t="shared" si="3"/>
        <v>0.4343494213568313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8" t="s">
        <v>63</v>
      </c>
      <c r="B24" s="69">
        <v>1</v>
      </c>
      <c r="C24" s="67">
        <f t="shared" ref="C24" si="22">IF(B24,B24/$B$25,"")</f>
        <v>1</v>
      </c>
      <c r="D24" s="70">
        <f>E24/1.21</f>
        <v>25272.900826446283</v>
      </c>
      <c r="E24" s="71">
        <v>30580.21</v>
      </c>
      <c r="F24" s="68">
        <f t="shared" si="1"/>
        <v>1</v>
      </c>
      <c r="G24" s="69">
        <v>3</v>
      </c>
      <c r="H24" s="67">
        <f t="shared" ref="H24" si="23">IF(G24,G24/$G$25,"")</f>
        <v>0.375</v>
      </c>
      <c r="I24" s="70">
        <f>J24/1.21</f>
        <v>28172.727272727272</v>
      </c>
      <c r="J24" s="71">
        <v>34089</v>
      </c>
      <c r="K24" s="68">
        <f t="shared" ref="K24" si="24">IF(J24,J24/$J$25,"")</f>
        <v>0.56565057864316881</v>
      </c>
      <c r="L24" s="69">
        <v>2</v>
      </c>
      <c r="M24" s="67">
        <f t="shared" ref="M24" si="25">IF(L24,L24/$L$25,"")</f>
        <v>1</v>
      </c>
      <c r="N24" s="70">
        <f>O24/1.21</f>
        <v>25272.900826446283</v>
      </c>
      <c r="O24" s="71">
        <v>30580.21</v>
      </c>
      <c r="P24" s="68">
        <f t="shared" ref="P24" si="26">IF(O24,O24/$O$25,"")</f>
        <v>1</v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25272.900826446283</v>
      </c>
      <c r="E25" s="18">
        <f t="shared" si="32"/>
        <v>30580.21</v>
      </c>
      <c r="F25" s="19">
        <f t="shared" si="32"/>
        <v>1</v>
      </c>
      <c r="G25" s="16">
        <f t="shared" si="32"/>
        <v>8</v>
      </c>
      <c r="H25" s="17">
        <f t="shared" si="32"/>
        <v>1</v>
      </c>
      <c r="I25" s="18">
        <f t="shared" si="32"/>
        <v>49805.884297520664</v>
      </c>
      <c r="J25" s="18">
        <f t="shared" si="32"/>
        <v>60265.119999999995</v>
      </c>
      <c r="K25" s="19">
        <f t="shared" si="32"/>
        <v>1</v>
      </c>
      <c r="L25" s="16">
        <f t="shared" si="32"/>
        <v>2</v>
      </c>
      <c r="M25" s="17">
        <f t="shared" si="32"/>
        <v>1</v>
      </c>
      <c r="N25" s="18">
        <f t="shared" si="32"/>
        <v>25272.900826446283</v>
      </c>
      <c r="O25" s="18">
        <f t="shared" si="32"/>
        <v>30580.21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33" t="s">
        <v>61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11"/>
      <c r="B32" s="118"/>
      <c r="C32" s="119"/>
      <c r="D32" s="119"/>
      <c r="E32" s="119"/>
      <c r="F32" s="120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7" t="s">
        <v>3</v>
      </c>
      <c r="K34" s="108"/>
      <c r="L34" s="58">
        <f>B25</f>
        <v>1</v>
      </c>
      <c r="M34" s="8">
        <f t="shared" ref="M34:M39" si="38">IF(L34,L34/$L$40,"")</f>
        <v>9.0909090909090912E-2</v>
      </c>
      <c r="N34" s="59">
        <f>D25</f>
        <v>25272.900826446283</v>
      </c>
      <c r="O34" s="59">
        <f>E25</f>
        <v>30580.21</v>
      </c>
      <c r="P34" s="60">
        <f t="shared" ref="P34:P39" si="39">IF(O34,O34/$O$40,"")</f>
        <v>0.25184331072359245</v>
      </c>
    </row>
    <row r="35" spans="1:33" s="25" customFormat="1" ht="30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3" t="s">
        <v>1</v>
      </c>
      <c r="K35" s="104"/>
      <c r="L35" s="61">
        <f>G25</f>
        <v>8</v>
      </c>
      <c r="M35" s="8">
        <f t="shared" si="38"/>
        <v>0.72727272727272729</v>
      </c>
      <c r="N35" s="62">
        <f>I25</f>
        <v>49805.884297520664</v>
      </c>
      <c r="O35" s="62">
        <f>J25</f>
        <v>60265.119999999995</v>
      </c>
      <c r="P35" s="60">
        <f t="shared" si="39"/>
        <v>0.49631337855281521</v>
      </c>
    </row>
    <row r="36" spans="1:33" ht="30" customHeight="1" x14ac:dyDescent="0.3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3" t="s">
        <v>2</v>
      </c>
      <c r="K36" s="104"/>
      <c r="L36" s="61">
        <f>L25</f>
        <v>2</v>
      </c>
      <c r="M36" s="8">
        <f t="shared" si="38"/>
        <v>0.18181818181818182</v>
      </c>
      <c r="N36" s="62">
        <f>N25</f>
        <v>25272.900826446283</v>
      </c>
      <c r="O36" s="62">
        <f>O25</f>
        <v>30580.21</v>
      </c>
      <c r="P36" s="60">
        <f t="shared" si="39"/>
        <v>0.25184331072359245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3" t="s">
        <v>4</v>
      </c>
      <c r="K39" s="104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5" t="s">
        <v>0</v>
      </c>
      <c r="K40" s="106"/>
      <c r="L40" s="84">
        <f>SUM(L34:L39)</f>
        <v>11</v>
      </c>
      <c r="M40" s="17">
        <f>SUM(M34:M39)</f>
        <v>1</v>
      </c>
      <c r="N40" s="85">
        <f>SUM(N34:N39)</f>
        <v>100351.68595041323</v>
      </c>
      <c r="O40" s="86">
        <f>SUM(O34:O39)</f>
        <v>121425.53999999998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5</v>
      </c>
      <c r="C41" s="8">
        <f t="shared" si="34"/>
        <v>0.45454545454545453</v>
      </c>
      <c r="D41" s="13">
        <f t="shared" si="35"/>
        <v>21633.157024793389</v>
      </c>
      <c r="E41" s="23">
        <f t="shared" si="36"/>
        <v>26176.12</v>
      </c>
      <c r="F41" s="21">
        <f t="shared" si="37"/>
        <v>0.21557342878606922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5" t="s">
        <v>63</v>
      </c>
      <c r="B45" s="12">
        <f t="shared" si="33"/>
        <v>6</v>
      </c>
      <c r="C45" s="8">
        <f t="shared" si="34"/>
        <v>0.54545454545454541</v>
      </c>
      <c r="D45" s="13">
        <f t="shared" si="35"/>
        <v>78718.528925619845</v>
      </c>
      <c r="E45" s="14">
        <f t="shared" si="36"/>
        <v>95249.42</v>
      </c>
      <c r="F45" s="21">
        <f>IF(E45,E45/$E$46,"")</f>
        <v>0.78442657121393078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11</v>
      </c>
      <c r="C46" s="17">
        <f>SUM(C34:C45)</f>
        <v>1</v>
      </c>
      <c r="D46" s="18">
        <f>SUM(D34:D45)</f>
        <v>100351.68595041323</v>
      </c>
      <c r="E46" s="18">
        <f>SUM(E34:E45)</f>
        <v>121425.54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4" zoomScale="90" zoomScaleNormal="90" workbookViewId="0">
      <selection activeCell="D16" sqref="D16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4" t="str">
        <f>'CONTRACTACIO 1r TR 2020'!B8</f>
        <v>Parc d'Atraccions Tibidabo SA (PATSA)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19.899999999999999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">
      <c r="A12" s="128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3" si="0">IF(B13,B13/$B$25,"")</f>
        <v>0.5</v>
      </c>
      <c r="D13" s="4">
        <v>192283.12</v>
      </c>
      <c r="E13" s="5">
        <f>D13*1.21</f>
        <v>232662.57519999999</v>
      </c>
      <c r="F13" s="21">
        <f t="shared" ref="F13:F24" si="1">IF(E13,E13/$E$25,"")</f>
        <v>0.93354634753247823</v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33</v>
      </c>
      <c r="B18" s="72">
        <v>1</v>
      </c>
      <c r="C18" s="67">
        <f t="shared" si="0"/>
        <v>0.5</v>
      </c>
      <c r="D18" s="70">
        <v>13687.5</v>
      </c>
      <c r="E18" s="71">
        <f>D18*1.21</f>
        <v>16561.875</v>
      </c>
      <c r="F18" s="68">
        <f t="shared" si="1"/>
        <v>6.6453652467521829E-2</v>
      </c>
      <c r="G18" s="72">
        <v>2</v>
      </c>
      <c r="H18" s="67">
        <f t="shared" si="2"/>
        <v>0.4</v>
      </c>
      <c r="I18" s="70">
        <v>63535.53</v>
      </c>
      <c r="J18" s="71">
        <f>I18*1.21</f>
        <v>76877.991299999994</v>
      </c>
      <c r="K18" s="68">
        <f t="shared" si="3"/>
        <v>0.91503715186587964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3</v>
      </c>
      <c r="H20" s="67">
        <f t="shared" si="2"/>
        <v>0.6</v>
      </c>
      <c r="I20" s="70">
        <f>J20/1.21</f>
        <v>5899.3884297520663</v>
      </c>
      <c r="J20" s="71">
        <v>7138.26</v>
      </c>
      <c r="K20" s="68">
        <f t="shared" si="3"/>
        <v>8.4962848134120472E-2</v>
      </c>
      <c r="L20" s="69">
        <v>2</v>
      </c>
      <c r="M20" s="67">
        <f t="shared" si="4"/>
        <v>1</v>
      </c>
      <c r="N20" s="70">
        <f>O20/1.21</f>
        <v>15600</v>
      </c>
      <c r="O20" s="71">
        <v>18876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205970.62</v>
      </c>
      <c r="E25" s="18">
        <f t="shared" si="22"/>
        <v>249224.45019999999</v>
      </c>
      <c r="F25" s="19">
        <f t="shared" si="22"/>
        <v>1</v>
      </c>
      <c r="G25" s="16">
        <f t="shared" si="22"/>
        <v>5</v>
      </c>
      <c r="H25" s="17">
        <f t="shared" si="22"/>
        <v>1</v>
      </c>
      <c r="I25" s="18">
        <f t="shared" si="22"/>
        <v>69434.91842975207</v>
      </c>
      <c r="J25" s="18">
        <f t="shared" si="22"/>
        <v>84016.251299999989</v>
      </c>
      <c r="K25" s="19">
        <f t="shared" si="22"/>
        <v>1</v>
      </c>
      <c r="L25" s="16">
        <f t="shared" si="22"/>
        <v>2</v>
      </c>
      <c r="M25" s="17">
        <f t="shared" si="22"/>
        <v>1</v>
      </c>
      <c r="N25" s="18">
        <f t="shared" si="22"/>
        <v>15600</v>
      </c>
      <c r="O25" s="18">
        <f t="shared" si="22"/>
        <v>18876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33" t="s">
        <v>61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25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0.1111111111111111</v>
      </c>
      <c r="D34" s="10">
        <f t="shared" ref="D34:D45" si="25">D13+I13+N13+S13+AC13+X13</f>
        <v>192283.12</v>
      </c>
      <c r="E34" s="11">
        <f t="shared" ref="E34:E45" si="26">E13+J13+O13+T13+AD13+Y13</f>
        <v>232662.57519999999</v>
      </c>
      <c r="F34" s="21">
        <f t="shared" ref="F34:F43" si="27">IF(E34,E34/$E$46,"")</f>
        <v>0.66075415965465079</v>
      </c>
      <c r="J34" s="107" t="s">
        <v>3</v>
      </c>
      <c r="K34" s="108"/>
      <c r="L34" s="58">
        <f>B25</f>
        <v>2</v>
      </c>
      <c r="M34" s="8">
        <f>IF(L34,L34/$L$40,"")</f>
        <v>0.22222222222222221</v>
      </c>
      <c r="N34" s="59">
        <f>D25</f>
        <v>205970.62</v>
      </c>
      <c r="O34" s="59">
        <f>E25</f>
        <v>249224.45019999999</v>
      </c>
      <c r="P34" s="60">
        <f>IF(O34,O34/$O$40,"")</f>
        <v>0.70778934693616069</v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3" t="s">
        <v>1</v>
      </c>
      <c r="K35" s="104"/>
      <c r="L35" s="61">
        <f>G25</f>
        <v>5</v>
      </c>
      <c r="M35" s="8">
        <f>IF(L35,L35/$L$40,"")</f>
        <v>0.55555555555555558</v>
      </c>
      <c r="N35" s="62">
        <f>I25</f>
        <v>69434.91842975207</v>
      </c>
      <c r="O35" s="62">
        <f>J25</f>
        <v>84016.251299999989</v>
      </c>
      <c r="P35" s="60">
        <f>IF(O35,O35/$O$40,"")</f>
        <v>0.23860342591559802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3" t="s">
        <v>2</v>
      </c>
      <c r="K36" s="104"/>
      <c r="L36" s="61">
        <f>L25</f>
        <v>2</v>
      </c>
      <c r="M36" s="8">
        <f>IF(L36,L36/$L$40,"")</f>
        <v>0.22222222222222221</v>
      </c>
      <c r="N36" s="62">
        <f>N25</f>
        <v>15600</v>
      </c>
      <c r="O36" s="62">
        <f>O25</f>
        <v>18876</v>
      </c>
      <c r="P36" s="60">
        <f>IF(O36,O36/$O$40,"")</f>
        <v>5.3607227148241364E-2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3</v>
      </c>
      <c r="C39" s="8">
        <f t="shared" si="24"/>
        <v>0.33333333333333331</v>
      </c>
      <c r="D39" s="13">
        <f t="shared" si="25"/>
        <v>77223.03</v>
      </c>
      <c r="E39" s="22">
        <f t="shared" si="26"/>
        <v>93439.866299999994</v>
      </c>
      <c r="F39" s="21">
        <f t="shared" si="27"/>
        <v>0.26536618655676009</v>
      </c>
      <c r="G39" s="25"/>
      <c r="J39" s="103" t="s">
        <v>4</v>
      </c>
      <c r="K39" s="104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5" t="s">
        <v>0</v>
      </c>
      <c r="K40" s="106"/>
      <c r="L40" s="84">
        <f>SUM(L34:L39)</f>
        <v>9</v>
      </c>
      <c r="M40" s="17">
        <f>SUM(M34:M39)</f>
        <v>1</v>
      </c>
      <c r="N40" s="85">
        <f>SUM(N34:N39)</f>
        <v>291005.53842975205</v>
      </c>
      <c r="O40" s="86">
        <f>SUM(O34:O39)</f>
        <v>352116.70149999997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5</v>
      </c>
      <c r="C41" s="8">
        <f t="shared" si="24"/>
        <v>0.55555555555555558</v>
      </c>
      <c r="D41" s="13">
        <f t="shared" si="25"/>
        <v>21499.388429752067</v>
      </c>
      <c r="E41" s="23">
        <f t="shared" si="26"/>
        <v>26014.260000000002</v>
      </c>
      <c r="F41" s="21">
        <f t="shared" si="27"/>
        <v>7.3879653788589197E-2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8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9</v>
      </c>
      <c r="C46" s="17">
        <f>SUM(C34:C45)</f>
        <v>1</v>
      </c>
      <c r="D46" s="18">
        <f>SUM(D34:D45)</f>
        <v>291005.53842975211</v>
      </c>
      <c r="E46" s="18">
        <f>SUM(E34:E45)</f>
        <v>352116.70149999997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/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4" t="str">
        <f>'CONTRACTACIO 1r TR 2020'!B8</f>
        <v>Parc d'Atraccions Tibidabo SA (PATSA)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">
      <c r="A12" s="128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1" si="0">IF(B13,B13/$B$25,"")</f>
        <v>0.33333333333333331</v>
      </c>
      <c r="D13" s="4">
        <v>1092224.05</v>
      </c>
      <c r="E13" s="5">
        <f>D13*1.21</f>
        <v>1321591.1004999999</v>
      </c>
      <c r="F13" s="21">
        <f t="shared" ref="F13:F24" si="1">IF(E13,E13/$E$25,"")</f>
        <v>0.77112941978826355</v>
      </c>
      <c r="G13" s="1">
        <v>11</v>
      </c>
      <c r="H13" s="20">
        <f t="shared" ref="H13:H21" si="2">IF(G13,G13/$G$25,"")</f>
        <v>0.52380952380952384</v>
      </c>
      <c r="I13" s="4">
        <v>722084.88</v>
      </c>
      <c r="J13" s="5">
        <f>I13*1.21</f>
        <v>873722.70479999995</v>
      </c>
      <c r="K13" s="21">
        <f t="shared" ref="K13:K21" si="3">IF(J13,J13/$J$25,"")</f>
        <v>0.83374664138087562</v>
      </c>
      <c r="L13" s="1">
        <v>1</v>
      </c>
      <c r="M13" s="20">
        <f>IF(L13,L13/$L$25,"")</f>
        <v>1</v>
      </c>
      <c r="N13" s="4">
        <v>364225.48</v>
      </c>
      <c r="O13" s="5">
        <f>N13*1.21</f>
        <v>440712.83079999994</v>
      </c>
      <c r="P13" s="21">
        <f>IF(O13,O13/$O$25,"")</f>
        <v>1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0.33333333333333331</v>
      </c>
      <c r="D14" s="6">
        <v>312858.21999999997</v>
      </c>
      <c r="E14" s="7">
        <f>D14*1.21</f>
        <v>378558.44619999995</v>
      </c>
      <c r="F14" s="21">
        <f t="shared" si="1"/>
        <v>0.2208834145929939</v>
      </c>
      <c r="G14" s="2">
        <v>2</v>
      </c>
      <c r="H14" s="20">
        <f t="shared" si="2"/>
        <v>9.5238095238095233E-2</v>
      </c>
      <c r="I14" s="6">
        <v>19536</v>
      </c>
      <c r="J14" s="7">
        <f>I14*1.21</f>
        <v>23638.559999999998</v>
      </c>
      <c r="K14" s="21">
        <f t="shared" si="3"/>
        <v>2.2557007960084672E-2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33</v>
      </c>
      <c r="B18" s="72">
        <v>1</v>
      </c>
      <c r="C18" s="67">
        <f t="shared" si="0"/>
        <v>0.33333333333333331</v>
      </c>
      <c r="D18" s="70">
        <v>13687.5</v>
      </c>
      <c r="E18" s="71">
        <f>D18+1.21</f>
        <v>13688.71</v>
      </c>
      <c r="F18" s="68">
        <f t="shared" si="1"/>
        <v>7.9871656187426032E-3</v>
      </c>
      <c r="G18" s="72">
        <v>7</v>
      </c>
      <c r="H18" s="67">
        <f t="shared" si="2"/>
        <v>0.33333333333333331</v>
      </c>
      <c r="I18" s="70">
        <v>109591.48</v>
      </c>
      <c r="J18" s="71">
        <f>I18*1.21</f>
        <v>132605.69079999998</v>
      </c>
      <c r="K18" s="68">
        <f t="shared" si="3"/>
        <v>0.12653848723983724</v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</v>
      </c>
      <c r="H20" s="67">
        <f t="shared" si="2"/>
        <v>4.7619047619047616E-2</v>
      </c>
      <c r="I20" s="70">
        <f>J20/1.21</f>
        <v>14859.950413223141</v>
      </c>
      <c r="J20" s="71">
        <v>17980.54</v>
      </c>
      <c r="K20" s="68">
        <f t="shared" si="3"/>
        <v>1.7157863419202394E-2</v>
      </c>
      <c r="L20" s="69"/>
      <c r="M20" s="67" t="str">
        <f>IF(L20,L20/$L$25,"")</f>
        <v/>
      </c>
      <c r="N20" s="70"/>
      <c r="O20" s="71"/>
      <c r="P20" s="68" t="str">
        <f>IF(O20,O20/$O$25,"")</f>
        <v/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30">SUM(B13:B24)</f>
        <v>3</v>
      </c>
      <c r="C25" s="17">
        <f t="shared" si="30"/>
        <v>1</v>
      </c>
      <c r="D25" s="18">
        <f t="shared" si="30"/>
        <v>1418769.77</v>
      </c>
      <c r="E25" s="18">
        <f t="shared" si="30"/>
        <v>1713838.2566999998</v>
      </c>
      <c r="F25" s="19">
        <f t="shared" si="30"/>
        <v>1</v>
      </c>
      <c r="G25" s="16">
        <f t="shared" si="30"/>
        <v>21</v>
      </c>
      <c r="H25" s="17">
        <f t="shared" si="30"/>
        <v>1</v>
      </c>
      <c r="I25" s="18">
        <f t="shared" si="30"/>
        <v>866072.31041322311</v>
      </c>
      <c r="J25" s="18">
        <f t="shared" si="30"/>
        <v>1047947.4956</v>
      </c>
      <c r="K25" s="19">
        <f t="shared" si="30"/>
        <v>1</v>
      </c>
      <c r="L25" s="16">
        <f t="shared" si="30"/>
        <v>1</v>
      </c>
      <c r="M25" s="17">
        <f t="shared" si="30"/>
        <v>1</v>
      </c>
      <c r="N25" s="18">
        <f t="shared" si="30"/>
        <v>364225.48</v>
      </c>
      <c r="O25" s="18">
        <f t="shared" si="30"/>
        <v>440712.83079999994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33" t="s">
        <v>60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13</v>
      </c>
      <c r="C34" s="8">
        <f t="shared" ref="C34:C45" si="32">IF(B34,B34/$B$46,"")</f>
        <v>0.52</v>
      </c>
      <c r="D34" s="10">
        <f t="shared" ref="D34:D42" si="33">D13+I13+N13+S13+AC13+X13</f>
        <v>2178534.41</v>
      </c>
      <c r="E34" s="11">
        <f t="shared" ref="E34:E42" si="34">E13+J13+O13+T13+AD13+Y13</f>
        <v>2636026.6361000002</v>
      </c>
      <c r="F34" s="21">
        <f t="shared" ref="F34:F42" si="35">IF(E34,E34/$E$46,"")</f>
        <v>0.82311562915613889</v>
      </c>
      <c r="J34" s="107" t="s">
        <v>3</v>
      </c>
      <c r="K34" s="108"/>
      <c r="L34" s="58">
        <f>B25</f>
        <v>3</v>
      </c>
      <c r="M34" s="8">
        <f t="shared" ref="M34:M39" si="36">IF(L34,L34/$L$40,"")</f>
        <v>0.12</v>
      </c>
      <c r="N34" s="59">
        <f>D25</f>
        <v>1418769.77</v>
      </c>
      <c r="O34" s="59">
        <f>E25</f>
        <v>1713838.2566999998</v>
      </c>
      <c r="P34" s="60">
        <f t="shared" ref="P34:P39" si="37">IF(O34,O34/$O$40,"")</f>
        <v>0.53515660108146379</v>
      </c>
    </row>
    <row r="35" spans="1:33" s="25" customFormat="1" ht="30" customHeight="1" x14ac:dyDescent="0.25">
      <c r="A35" s="43" t="s">
        <v>18</v>
      </c>
      <c r="B35" s="12">
        <f t="shared" si="31"/>
        <v>3</v>
      </c>
      <c r="C35" s="8">
        <f t="shared" si="32"/>
        <v>0.12</v>
      </c>
      <c r="D35" s="13">
        <f t="shared" si="33"/>
        <v>332394.21999999997</v>
      </c>
      <c r="E35" s="14">
        <f t="shared" si="34"/>
        <v>402197.00619999995</v>
      </c>
      <c r="F35" s="21">
        <f t="shared" si="35"/>
        <v>0.1255885040269637</v>
      </c>
      <c r="J35" s="103" t="s">
        <v>1</v>
      </c>
      <c r="K35" s="104"/>
      <c r="L35" s="61">
        <f>G25</f>
        <v>21</v>
      </c>
      <c r="M35" s="8">
        <f t="shared" si="36"/>
        <v>0.84</v>
      </c>
      <c r="N35" s="62">
        <f>I25</f>
        <v>866072.31041322311</v>
      </c>
      <c r="O35" s="62">
        <f>J25</f>
        <v>1047947.4956</v>
      </c>
      <c r="P35" s="60">
        <f t="shared" si="37"/>
        <v>0.32722809031990047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3" t="s">
        <v>2</v>
      </c>
      <c r="K36" s="104"/>
      <c r="L36" s="61">
        <f>L25</f>
        <v>1</v>
      </c>
      <c r="M36" s="8">
        <f t="shared" si="36"/>
        <v>0.04</v>
      </c>
      <c r="N36" s="62">
        <f>N25</f>
        <v>364225.48</v>
      </c>
      <c r="O36" s="62">
        <f>O25</f>
        <v>440712.83079999994</v>
      </c>
      <c r="P36" s="60">
        <f t="shared" si="37"/>
        <v>0.13761530859863566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8</v>
      </c>
      <c r="C39" s="8">
        <f t="shared" si="32"/>
        <v>0.32</v>
      </c>
      <c r="D39" s="13">
        <f t="shared" si="33"/>
        <v>123278.98</v>
      </c>
      <c r="E39" s="22">
        <f t="shared" si="34"/>
        <v>146294.40079999997</v>
      </c>
      <c r="F39" s="21">
        <f t="shared" si="35"/>
        <v>4.5681331936262039E-2</v>
      </c>
      <c r="G39" s="25"/>
      <c r="J39" s="103" t="s">
        <v>4</v>
      </c>
      <c r="K39" s="104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5" t="s">
        <v>0</v>
      </c>
      <c r="K40" s="106"/>
      <c r="L40" s="84">
        <f>SUM(L34:L39)</f>
        <v>25</v>
      </c>
      <c r="M40" s="17">
        <f>SUM(M34:M39)</f>
        <v>1</v>
      </c>
      <c r="N40" s="85">
        <f>SUM(N34:N39)</f>
        <v>2649067.5604132232</v>
      </c>
      <c r="O40" s="86">
        <f>SUM(O34:O39)</f>
        <v>3202498.5830999999</v>
      </c>
      <c r="P40" s="87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</v>
      </c>
      <c r="C41" s="8">
        <f t="shared" si="32"/>
        <v>0.04</v>
      </c>
      <c r="D41" s="13">
        <f t="shared" si="33"/>
        <v>14859.950413223141</v>
      </c>
      <c r="E41" s="23">
        <f t="shared" si="34"/>
        <v>17980.54</v>
      </c>
      <c r="F41" s="21">
        <f t="shared" si="35"/>
        <v>5.6145348806352757E-3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5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25</v>
      </c>
      <c r="C46" s="17">
        <f>SUM(C34:C45)</f>
        <v>1</v>
      </c>
      <c r="D46" s="18">
        <f>SUM(D34:D45)</f>
        <v>2649067.5604132232</v>
      </c>
      <c r="E46" s="18">
        <f>SUM(E34:E45)</f>
        <v>3202498.5831000004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41" zoomScale="90" zoomScaleNormal="90" workbookViewId="0">
      <selection activeCell="C9" sqref="C9"/>
    </sheetView>
  </sheetViews>
  <sheetFormatPr defaultColWidth="9.140625" defaultRowHeight="15" x14ac:dyDescent="0.25"/>
  <cols>
    <col min="1" max="1" width="30.42578125" style="27" customWidth="1"/>
    <col min="2" max="2" width="11.140625" style="63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4" t="str">
        <f>'CONTRACTACIO 1r TR 2020'!B8</f>
        <v>Parc d'Atraccions Tibidabo SA (PATSA)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3" t="s">
        <v>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</row>
    <row r="11" spans="1:31" ht="30" customHeight="1" thickBot="1" x14ac:dyDescent="0.3">
      <c r="A11" s="156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47" t="s">
        <v>4</v>
      </c>
      <c r="W11" s="148"/>
      <c r="X11" s="148"/>
      <c r="Y11" s="148"/>
      <c r="Z11" s="149"/>
      <c r="AA11" s="150" t="s">
        <v>5</v>
      </c>
      <c r="AB11" s="151"/>
      <c r="AC11" s="151"/>
      <c r="AD11" s="151"/>
      <c r="AE11" s="152"/>
    </row>
    <row r="12" spans="1:31" ht="39" customHeight="1" thickBot="1" x14ac:dyDescent="0.3">
      <c r="A12" s="157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2020'!B13+'CONTRACTACIO 2n TR 2020'!B13+'CONTRACTACIO 3r TR 2020'!B13+'CONTRACTACIO 4t TR 2020'!B13</f>
        <v>2</v>
      </c>
      <c r="C13" s="20">
        <f t="shared" ref="C13:C24" si="0">IF(B13,B13/$B$25,"")</f>
        <v>0.2857142857142857</v>
      </c>
      <c r="D13" s="10">
        <f>'CONTRACTACIO 1r TR 2020'!D13+'CONTRACTACIO 2n TR 2020'!D13+'CONTRACTACIO 3r TR 2020'!D13+'CONTRACTACIO 4t TR 2020'!D13</f>
        <v>1284507.17</v>
      </c>
      <c r="E13" s="10">
        <f>'CONTRACTACIO 1r TR 2020'!E13+'CONTRACTACIO 2n TR 2020'!E13+'CONTRACTACIO 3r TR 2020'!E13+'CONTRACTACIO 4t TR 2020'!E13</f>
        <v>1554253.6757</v>
      </c>
      <c r="F13" s="21">
        <f t="shared" ref="F13:F24" si="1">IF(E13,E13/$E$25,"")</f>
        <v>0.73332309300756493</v>
      </c>
      <c r="G13" s="9">
        <f>'CONTRACTACIO 1r TR 2020'!G13+'CONTRACTACIO 2n TR 2020'!G13+'CONTRACTACIO 3r TR 2020'!G13+'CONTRACTACIO 4t TR 2020'!G13</f>
        <v>20</v>
      </c>
      <c r="H13" s="20">
        <f t="shared" ref="H13:H24" si="2">IF(G13,G13/$G$25,"")</f>
        <v>0.32786885245901637</v>
      </c>
      <c r="I13" s="10">
        <f>'CONTRACTACIO 1r TR 2020'!I13+'CONTRACTACIO 2n TR 2020'!I13+'CONTRACTACIO 3r TR 2020'!I13+'CONTRACTACIO 4t TR 2020'!I13</f>
        <v>1626837.5742148762</v>
      </c>
      <c r="J13" s="10">
        <f>'CONTRACTACIO 1r TR 2020'!J13+'CONTRACTACIO 2n TR 2020'!J13+'CONTRACTACIO 3r TR 2020'!J13+'CONTRACTACIO 4t TR 2020'!J13</f>
        <v>1968473.4648</v>
      </c>
      <c r="K13" s="21">
        <f t="shared" ref="K13:K24" si="3">IF(J13,J13/$J$25,"")</f>
        <v>0.75342925628224566</v>
      </c>
      <c r="L13" s="9">
        <f>'CONTRACTACIO 1r TR 2020'!L13+'CONTRACTACIO 2n TR 2020'!L13+'CONTRACTACIO 3r TR 2020'!L13+'CONTRACTACIO 4t TR 2020'!L13</f>
        <v>2</v>
      </c>
      <c r="M13" s="20">
        <f t="shared" ref="M13:M24" si="4">IF(L13,L13/$L$25,"")</f>
        <v>0.2</v>
      </c>
      <c r="N13" s="10">
        <f>'CONTRACTACIO 1r TR 2020'!N13+'CONTRACTACIO 2n TR 2020'!N13+'CONTRACTACIO 3r TR 2020'!N13+'CONTRACTACIO 4t TR 2020'!N13</f>
        <v>534897.99239669414</v>
      </c>
      <c r="O13" s="10">
        <f>'CONTRACTACIO 1r TR 2020'!O13+'CONTRACTACIO 2n TR 2020'!O13+'CONTRACTACIO 3r TR 2020'!O13+'CONTRACTACIO 4t TR 2020'!O13</f>
        <v>647226.57079999987</v>
      </c>
      <c r="P13" s="21">
        <f t="shared" ref="P13:P24" si="5">IF(O13,O13/$O$25,"")</f>
        <v>0.86999769189087073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2020'!B14+'CONTRACTACIO 2n TR 2020'!B14+'CONTRACTACIO 3r TR 2020'!B14+'CONTRACTACIO 4t TR 2020'!B14</f>
        <v>2</v>
      </c>
      <c r="C14" s="20">
        <f t="shared" si="0"/>
        <v>0.2857142857142857</v>
      </c>
      <c r="D14" s="13">
        <f>'CONTRACTACIO 1r TR 2020'!D14+'CONTRACTACIO 2n TR 2020'!D14+'CONTRACTACIO 3r TR 2020'!D14+'CONTRACTACIO 4t TR 2020'!D14</f>
        <v>416844.59190082643</v>
      </c>
      <c r="E14" s="13">
        <f>'CONTRACTACIO 1r TR 2020'!E14+'CONTRACTACIO 2n TR 2020'!E14+'CONTRACTACIO 3r TR 2020'!E14+'CONTRACTACIO 4t TR 2020'!E14</f>
        <v>504381.95619999996</v>
      </c>
      <c r="F14" s="21">
        <f t="shared" si="1"/>
        <v>0.23797591214394714</v>
      </c>
      <c r="G14" s="9">
        <f>'CONTRACTACIO 1r TR 2020'!G14+'CONTRACTACIO 2n TR 2020'!G14+'CONTRACTACIO 3r TR 2020'!G14+'CONTRACTACIO 4t TR 2020'!G14</f>
        <v>6</v>
      </c>
      <c r="H14" s="20">
        <f t="shared" si="2"/>
        <v>9.8360655737704916E-2</v>
      </c>
      <c r="I14" s="13">
        <f>'CONTRACTACIO 1r TR 2020'!I14+'CONTRACTACIO 2n TR 2020'!I14+'CONTRACTACIO 3r TR 2020'!I14+'CONTRACTACIO 4t TR 2020'!I14</f>
        <v>91436.826446280989</v>
      </c>
      <c r="J14" s="13">
        <f>'CONTRACTACIO 1r TR 2020'!J14+'CONTRACTACIO 2n TR 2020'!J14+'CONTRACTACIO 3r TR 2020'!J14+'CONTRACTACIO 4t TR 2020'!J14</f>
        <v>110638.56</v>
      </c>
      <c r="K14" s="21">
        <f t="shared" si="3"/>
        <v>4.2346686133972328E-2</v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1</v>
      </c>
      <c r="H15" s="20">
        <f t="shared" si="2"/>
        <v>1.6393442622950821E-2</v>
      </c>
      <c r="I15" s="13">
        <f>'CONTRACTACIO 1r TR 2020'!I15+'CONTRACTACIO 2n TR 2020'!I15+'CONTRACTACIO 3r TR 2020'!I15+'CONTRACTACIO 4t TR 2020'!I15</f>
        <v>6823.3884297520653</v>
      </c>
      <c r="J15" s="13">
        <f>'CONTRACTACIO 1r TR 2020'!J15+'CONTRACTACIO 2n TR 2020'!J15+'CONTRACTACIO 3r TR 2020'!J15+'CONTRACTACIO 4t TR 2020'!J15</f>
        <v>8256.2999999999993</v>
      </c>
      <c r="K15" s="21">
        <f t="shared" si="3"/>
        <v>3.1600822057690887E-3</v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2</v>
      </c>
      <c r="C18" s="20">
        <f t="shared" si="0"/>
        <v>0.2857142857142857</v>
      </c>
      <c r="D18" s="13">
        <f>'CONTRACTACIO 1r TR 2020'!D18+'CONTRACTACIO 2n TR 2020'!D18+'CONTRACTACIO 3r TR 2020'!D18+'CONTRACTACIO 4t TR 2020'!D18</f>
        <v>27375</v>
      </c>
      <c r="E18" s="13">
        <f>'CONTRACTACIO 1r TR 2020'!E18+'CONTRACTACIO 2n TR 2020'!E18+'CONTRACTACIO 3r TR 2020'!E18+'CONTRACTACIO 4t TR 2020'!E18</f>
        <v>30250.584999999999</v>
      </c>
      <c r="F18" s="21">
        <f t="shared" si="1"/>
        <v>1.4272736107570943E-2</v>
      </c>
      <c r="G18" s="9">
        <f>'CONTRACTACIO 1r TR 2020'!G18+'CONTRACTACIO 2n TR 2020'!G18+'CONTRACTACIO 3r TR 2020'!G18+'CONTRACTACIO 4t TR 2020'!G18</f>
        <v>13</v>
      </c>
      <c r="H18" s="20">
        <f t="shared" si="2"/>
        <v>0.21311475409836064</v>
      </c>
      <c r="I18" s="13">
        <f>'CONTRACTACIO 1r TR 2020'!I18+'CONTRACTACIO 2n TR 2020'!I18+'CONTRACTACIO 3r TR 2020'!I18+'CONTRACTACIO 4t TR 2020'!I18</f>
        <v>241176.43148760329</v>
      </c>
      <c r="J18" s="13">
        <f>'CONTRACTACIO 1r TR 2020'!J18+'CONTRACTACIO 2n TR 2020'!J18+'CONTRACTACIO 3r TR 2020'!J18+'CONTRACTACIO 4t TR 2020'!J18</f>
        <v>291823.48209999996</v>
      </c>
      <c r="K18" s="21">
        <f t="shared" si="3"/>
        <v>0.11169485035788236</v>
      </c>
      <c r="L18" s="9">
        <f>'CONTRACTACIO 1r TR 2020'!L18+'CONTRACTACIO 2n TR 2020'!L18+'CONTRACTACIO 3r TR 2020'!L18+'CONTRACTACIO 4t TR 2020'!L18</f>
        <v>1</v>
      </c>
      <c r="M18" s="20">
        <f t="shared" si="4"/>
        <v>0.1</v>
      </c>
      <c r="N18" s="13">
        <f>'CONTRACTACIO 1r TR 2020'!N18+'CONTRACTACIO 2n TR 2020'!N18+'CONTRACTACIO 3r TR 2020'!N18+'CONTRACTACIO 4t TR 2020'!N18</f>
        <v>29890.082644628099</v>
      </c>
      <c r="O18" s="13">
        <f>'CONTRACTACIO 1r TR 2020'!O18+'CONTRACTACIO 2n TR 2020'!O18+'CONTRACTACIO 3r TR 2020'!O18+'CONTRACTACIO 4t TR 2020'!O18</f>
        <v>36167</v>
      </c>
      <c r="P18" s="21">
        <f t="shared" si="5"/>
        <v>4.8615443095490922E-2</v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2</v>
      </c>
      <c r="H19" s="20">
        <f t="shared" si="2"/>
        <v>3.2786885245901641E-2</v>
      </c>
      <c r="I19" s="13">
        <f>'CONTRACTACIO 1r TR 2020'!I19+'CONTRACTACIO 2n TR 2020'!I19+'CONTRACTACIO 3r TR 2020'!I19+'CONTRACTACIO 4t TR 2020'!I19</f>
        <v>80000</v>
      </c>
      <c r="J19" s="13">
        <f>'CONTRACTACIO 1r TR 2020'!J19+'CONTRACTACIO 2n TR 2020'!J19+'CONTRACTACIO 3r TR 2020'!J19+'CONTRACTACIO 4t TR 2020'!J19</f>
        <v>96800</v>
      </c>
      <c r="K19" s="21">
        <f t="shared" si="3"/>
        <v>3.7050005149818661E-2</v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16</v>
      </c>
      <c r="H20" s="20">
        <f t="shared" si="2"/>
        <v>0.26229508196721313</v>
      </c>
      <c r="I20" s="13">
        <f>'CONTRACTACIO 1r TR 2020'!I20+'CONTRACTACIO 2n TR 2020'!I20+'CONTRACTACIO 3r TR 2020'!I20+'CONTRACTACIO 4t TR 2020'!I20</f>
        <v>84797.016528925626</v>
      </c>
      <c r="J20" s="13">
        <f>'CONTRACTACIO 1r TR 2020'!J20+'CONTRACTACIO 2n TR 2020'!J20+'CONTRACTACIO 3r TR 2020'!J20+'CONTRACTACIO 4t TR 2020'!J20</f>
        <v>102604.38999999998</v>
      </c>
      <c r="K20" s="21">
        <f t="shared" si="3"/>
        <v>3.9271623738574402E-2</v>
      </c>
      <c r="L20" s="9">
        <f>'CONTRACTACIO 1r TR 2020'!L20+'CONTRACTACIO 2n TR 2020'!L20+'CONTRACTACIO 3r TR 2020'!L20+'CONTRACTACIO 4t TR 2020'!L20</f>
        <v>5</v>
      </c>
      <c r="M20" s="20">
        <f t="shared" si="4"/>
        <v>0.5</v>
      </c>
      <c r="N20" s="13">
        <f>'CONTRACTACIO 1r TR 2020'!N20+'CONTRACTACIO 2n TR 2020'!N20+'CONTRACTACIO 3r TR 2020'!N20+'CONTRACTACIO 4t TR 2020'!N20</f>
        <v>24765.933884297519</v>
      </c>
      <c r="O20" s="13">
        <f>'CONTRACTACIO 1r TR 2020'!O20+'CONTRACTACIO 2n TR 2020'!O20+'CONTRACTACIO 3r TR 2020'!O20+'CONTRACTACIO 4t TR 2020'!O20</f>
        <v>29966.78</v>
      </c>
      <c r="P20" s="21">
        <f t="shared" si="5"/>
        <v>4.0281148224765542E-2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25">
      <c r="A24" s="98" t="s">
        <v>63</v>
      </c>
      <c r="B24" s="82">
        <f>'CONTRACTACIO 1r TR 2020'!B24+'CONTRACTACIO 2n TR 2020'!B24+'CONTRACTACIO 3r TR 2020'!B24+'CONTRACTACIO 4t TR 2020'!B24</f>
        <v>1</v>
      </c>
      <c r="C24" s="67">
        <f t="shared" si="0"/>
        <v>0.14285714285714285</v>
      </c>
      <c r="D24" s="78">
        <f>'CONTRACTACIO 1r TR 2020'!D24+'CONTRACTACIO 2n TR 2020'!D24+'CONTRACTACIO 3r TR 2020'!D24+'CONTRACTACIO 4t TR 2020'!D24</f>
        <v>25272.900826446283</v>
      </c>
      <c r="E24" s="79">
        <f>'CONTRACTACIO 1r TR 2020'!E24+'CONTRACTACIO 2n TR 2020'!E24+'CONTRACTACIO 3r TR 2020'!E24+'CONTRACTACIO 4t TR 2020'!E24</f>
        <v>30580.21</v>
      </c>
      <c r="F24" s="68">
        <f t="shared" si="1"/>
        <v>1.4428258740916978E-2</v>
      </c>
      <c r="G24" s="82">
        <f>'CONTRACTACIO 1r TR 2020'!G24+'CONTRACTACIO 2n TR 2020'!G24+'CONTRACTACIO 3r TR 2020'!G24+'CONTRACTACIO 4t TR 2020'!G24</f>
        <v>3</v>
      </c>
      <c r="H24" s="67">
        <f t="shared" si="2"/>
        <v>4.9180327868852458E-2</v>
      </c>
      <c r="I24" s="78">
        <f>'CONTRACTACIO 1r TR 2020'!I24+'CONTRACTACIO 2n TR 2020'!I24+'CONTRACTACIO 3r TR 2020'!I24+'CONTRACTACIO 4t TR 2020'!I24</f>
        <v>28172.727272727272</v>
      </c>
      <c r="J24" s="79">
        <f>'CONTRACTACIO 1r TR 2020'!J24+'CONTRACTACIO 2n TR 2020'!J24+'CONTRACTACIO 3r TR 2020'!J24+'CONTRACTACIO 4t TR 2020'!J24</f>
        <v>34089</v>
      </c>
      <c r="K24" s="68">
        <f t="shared" si="3"/>
        <v>1.3047496131737278E-2</v>
      </c>
      <c r="L24" s="82">
        <f>'CONTRACTACIO 1r TR 2020'!L24+'CONTRACTACIO 2n TR 2020'!L24+'CONTRACTACIO 3r TR 2020'!L24+'CONTRACTACIO 4t TR 2020'!L24</f>
        <v>2</v>
      </c>
      <c r="M24" s="67">
        <f t="shared" si="4"/>
        <v>0.2</v>
      </c>
      <c r="N24" s="78">
        <f>'CONTRACTACIO 1r TR 2020'!N24+'CONTRACTACIO 2n TR 2020'!N24+'CONTRACTACIO 3r TR 2020'!N24+'CONTRACTACIO 4t TR 2020'!N24</f>
        <v>25272.900826446283</v>
      </c>
      <c r="O24" s="79">
        <f>'CONTRACTACIO 1r TR 2020'!O24+'CONTRACTACIO 2n TR 2020'!O24+'CONTRACTACIO 3r TR 2020'!O24+'CONTRACTACIO 4t TR 2020'!O24</f>
        <v>30580.21</v>
      </c>
      <c r="P24" s="68">
        <f t="shared" si="5"/>
        <v>4.1105716788872801E-2</v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" customHeight="1" thickBot="1" x14ac:dyDescent="0.3">
      <c r="A25" s="83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1753999.6627272726</v>
      </c>
      <c r="E25" s="18">
        <f t="shared" si="12"/>
        <v>2119466.4268999998</v>
      </c>
      <c r="F25" s="19">
        <f t="shared" si="12"/>
        <v>1</v>
      </c>
      <c r="G25" s="16">
        <f t="shared" si="12"/>
        <v>61</v>
      </c>
      <c r="H25" s="17">
        <f t="shared" si="12"/>
        <v>1</v>
      </c>
      <c r="I25" s="18">
        <f t="shared" si="12"/>
        <v>2159243.9643801651</v>
      </c>
      <c r="J25" s="18">
        <f t="shared" si="12"/>
        <v>2612685.1969000003</v>
      </c>
      <c r="K25" s="19">
        <f t="shared" si="12"/>
        <v>0.99999999999999989</v>
      </c>
      <c r="L25" s="16">
        <f t="shared" si="12"/>
        <v>10</v>
      </c>
      <c r="M25" s="17">
        <f t="shared" si="12"/>
        <v>1</v>
      </c>
      <c r="N25" s="18">
        <f t="shared" si="12"/>
        <v>614826.90975206601</v>
      </c>
      <c r="O25" s="18">
        <f t="shared" si="12"/>
        <v>743940.56079999986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hidden="1" customHeight="1" x14ac:dyDescent="0.3">
      <c r="A27" s="133" t="s">
        <v>59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25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25">
      <c r="A31" s="158" t="s">
        <v>10</v>
      </c>
      <c r="B31" s="161" t="s">
        <v>17</v>
      </c>
      <c r="C31" s="162"/>
      <c r="D31" s="162"/>
      <c r="E31" s="162"/>
      <c r="F31" s="163"/>
      <c r="G31" s="25"/>
      <c r="H31" s="55"/>
      <c r="I31" s="55"/>
      <c r="J31" s="167" t="s">
        <v>15</v>
      </c>
      <c r="K31" s="168"/>
      <c r="L31" s="161" t="s">
        <v>16</v>
      </c>
      <c r="M31" s="162"/>
      <c r="N31" s="162"/>
      <c r="O31" s="162"/>
      <c r="P31" s="163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">
      <c r="A32" s="159"/>
      <c r="B32" s="164"/>
      <c r="C32" s="165"/>
      <c r="D32" s="165"/>
      <c r="E32" s="165"/>
      <c r="F32" s="166"/>
      <c r="G32" s="25"/>
      <c r="J32" s="169"/>
      <c r="K32" s="170"/>
      <c r="L32" s="173"/>
      <c r="M32" s="174"/>
      <c r="N32" s="174"/>
      <c r="O32" s="174"/>
      <c r="P32" s="175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15" customHeight="1" thickBot="1" x14ac:dyDescent="0.3">
      <c r="A33" s="160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71"/>
      <c r="K33" s="172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24</v>
      </c>
      <c r="C34" s="8">
        <f t="shared" ref="C34:C40" si="14">IF(B34,B34/$B$46,"")</f>
        <v>0.30769230769230771</v>
      </c>
      <c r="D34" s="10">
        <f t="shared" ref="D34:D43" si="15">D13+I13+N13+S13+X13+AC13</f>
        <v>3446242.7366115702</v>
      </c>
      <c r="E34" s="11">
        <f t="shared" ref="E34:E43" si="16">E13+J13+O13+T13+Y13+AD13</f>
        <v>4169953.7112999996</v>
      </c>
      <c r="F34" s="21">
        <f t="shared" ref="F34:F40" si="17">IF(E34,E34/$E$46,"")</f>
        <v>0.76148347594053412</v>
      </c>
      <c r="J34" s="107" t="s">
        <v>3</v>
      </c>
      <c r="K34" s="108"/>
      <c r="L34" s="58">
        <f>B25</f>
        <v>7</v>
      </c>
      <c r="M34" s="8">
        <f t="shared" ref="M34:M39" si="18">IF(L34,L34/$L$40,"")</f>
        <v>8.9743589743589744E-2</v>
      </c>
      <c r="N34" s="59">
        <f>D25</f>
        <v>1753999.6627272726</v>
      </c>
      <c r="O34" s="59">
        <f>E25</f>
        <v>2119466.4268999998</v>
      </c>
      <c r="P34" s="60">
        <f t="shared" ref="P34:P39" si="19">IF(O34,O34/$O$40,"")</f>
        <v>0.38703994663574415</v>
      </c>
    </row>
    <row r="35" spans="1:33" s="25" customFormat="1" ht="30" customHeight="1" x14ac:dyDescent="0.25">
      <c r="A35" s="43" t="s">
        <v>18</v>
      </c>
      <c r="B35" s="12">
        <f t="shared" si="13"/>
        <v>8</v>
      </c>
      <c r="C35" s="8">
        <f t="shared" si="14"/>
        <v>0.10256410256410256</v>
      </c>
      <c r="D35" s="13">
        <f t="shared" si="15"/>
        <v>508281.41834710742</v>
      </c>
      <c r="E35" s="14">
        <f t="shared" si="16"/>
        <v>615020.51619999995</v>
      </c>
      <c r="F35" s="21">
        <f t="shared" si="17"/>
        <v>0.11231011010544634</v>
      </c>
      <c r="J35" s="103" t="s">
        <v>1</v>
      </c>
      <c r="K35" s="104"/>
      <c r="L35" s="61">
        <f>G25</f>
        <v>61</v>
      </c>
      <c r="M35" s="8">
        <f t="shared" si="18"/>
        <v>0.78205128205128205</v>
      </c>
      <c r="N35" s="62">
        <f>I25</f>
        <v>2159243.9643801651</v>
      </c>
      <c r="O35" s="62">
        <f>J25</f>
        <v>2612685.1969000003</v>
      </c>
      <c r="P35" s="60">
        <f t="shared" si="19"/>
        <v>0.47710759951183024</v>
      </c>
    </row>
    <row r="36" spans="1:33" s="25" customFormat="1" ht="30" customHeight="1" x14ac:dyDescent="0.25">
      <c r="A36" s="43" t="s">
        <v>19</v>
      </c>
      <c r="B36" s="12">
        <f t="shared" si="13"/>
        <v>1</v>
      </c>
      <c r="C36" s="8">
        <f t="shared" si="14"/>
        <v>1.282051282051282E-2</v>
      </c>
      <c r="D36" s="13">
        <f t="shared" si="15"/>
        <v>6823.3884297520653</v>
      </c>
      <c r="E36" s="14">
        <f t="shared" si="16"/>
        <v>8256.2999999999993</v>
      </c>
      <c r="F36" s="21">
        <f t="shared" si="17"/>
        <v>1.5076992354545399E-3</v>
      </c>
      <c r="J36" s="103" t="s">
        <v>2</v>
      </c>
      <c r="K36" s="104"/>
      <c r="L36" s="61">
        <f>L25</f>
        <v>10</v>
      </c>
      <c r="M36" s="8">
        <f t="shared" si="18"/>
        <v>0.12820512820512819</v>
      </c>
      <c r="N36" s="62">
        <f>N25</f>
        <v>614826.90975206601</v>
      </c>
      <c r="O36" s="62">
        <f>O25</f>
        <v>743940.56079999986</v>
      </c>
      <c r="P36" s="60">
        <f t="shared" si="19"/>
        <v>0.13585245385242556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16</v>
      </c>
      <c r="C39" s="8">
        <f t="shared" si="14"/>
        <v>0.20512820512820512</v>
      </c>
      <c r="D39" s="13">
        <f t="shared" si="15"/>
        <v>298441.51413223136</v>
      </c>
      <c r="E39" s="22">
        <f t="shared" si="16"/>
        <v>358241.06709999999</v>
      </c>
      <c r="F39" s="21">
        <f t="shared" si="17"/>
        <v>6.5419108193148084E-2</v>
      </c>
      <c r="G39" s="25"/>
      <c r="H39" s="25"/>
      <c r="I39" s="25"/>
      <c r="J39" s="103" t="s">
        <v>4</v>
      </c>
      <c r="K39" s="104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2</v>
      </c>
      <c r="C40" s="8">
        <f t="shared" si="14"/>
        <v>2.564102564102564E-2</v>
      </c>
      <c r="D40" s="13">
        <f t="shared" si="15"/>
        <v>80000</v>
      </c>
      <c r="E40" s="23">
        <f t="shared" si="16"/>
        <v>96800</v>
      </c>
      <c r="F40" s="21">
        <f t="shared" si="17"/>
        <v>1.7676839018930936E-2</v>
      </c>
      <c r="G40" s="25"/>
      <c r="H40" s="25"/>
      <c r="I40" s="25"/>
      <c r="J40" s="105" t="s">
        <v>0</v>
      </c>
      <c r="K40" s="106"/>
      <c r="L40" s="84">
        <f>SUM(L34:L39)</f>
        <v>78</v>
      </c>
      <c r="M40" s="17">
        <f>SUM(M34:M39)</f>
        <v>1</v>
      </c>
      <c r="N40" s="85">
        <f>SUM(N34:N39)</f>
        <v>4528070.5368595039</v>
      </c>
      <c r="O40" s="86">
        <f>SUM(O34:O39)</f>
        <v>5476092.1846000003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21</v>
      </c>
      <c r="C41" s="8">
        <f>IF(B41,B41/$B$46,"")</f>
        <v>0.26923076923076922</v>
      </c>
      <c r="D41" s="13">
        <f t="shared" si="15"/>
        <v>109562.95041322315</v>
      </c>
      <c r="E41" s="23">
        <f t="shared" si="16"/>
        <v>132571.16999999998</v>
      </c>
      <c r="F41" s="21">
        <f>IF(E41,E41/$E$46,"")</f>
        <v>2.4209082961170723E-2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5" t="s">
        <v>63</v>
      </c>
      <c r="B45" s="12">
        <f t="shared" ref="B45" si="23">B24+G24+L24+Q24+V24+AA24</f>
        <v>6</v>
      </c>
      <c r="C45" s="8">
        <f>IF(B45,B45/$B$46,"")</f>
        <v>7.6923076923076927E-2</v>
      </c>
      <c r="D45" s="13">
        <f t="shared" ref="D45" si="24">D24+I24+N24+S24+X24+AC24</f>
        <v>78718.528925619845</v>
      </c>
      <c r="E45" s="14">
        <f t="shared" ref="E45" si="25">E24+J24+O24+T24+Y24+AD24</f>
        <v>95249.42</v>
      </c>
      <c r="F45" s="21">
        <f>IF(E45,E45/$E$46,"")</f>
        <v>1.7393684545315501E-2</v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30" customHeight="1" thickBot="1" x14ac:dyDescent="0.4">
      <c r="A46" s="65" t="s">
        <v>0</v>
      </c>
      <c r="B46" s="16">
        <f>SUM(B34:B45)</f>
        <v>78</v>
      </c>
      <c r="C46" s="17">
        <f>SUM(C34:C45)</f>
        <v>1</v>
      </c>
      <c r="D46" s="18">
        <f>SUM(D34:D45)</f>
        <v>4528070.5368595039</v>
      </c>
      <c r="E46" s="18">
        <f>SUM(E34:E45)</f>
        <v>5476092.1845999984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30" customHeight="1" x14ac:dyDescent="0.3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ht="14.45" x14ac:dyDescent="0.35">
      <c r="B55" s="26"/>
      <c r="H55" s="26"/>
      <c r="N55" s="26"/>
    </row>
    <row r="56" spans="2:14" s="25" customFormat="1" ht="14.45" x14ac:dyDescent="0.35">
      <c r="B56" s="26"/>
      <c r="H56" s="26"/>
      <c r="N56" s="26"/>
    </row>
    <row r="57" spans="2:14" s="25" customFormat="1" ht="14.45" x14ac:dyDescent="0.35">
      <c r="B57" s="26"/>
      <c r="H57" s="26"/>
      <c r="N57" s="26"/>
    </row>
    <row r="58" spans="2:14" s="25" customFormat="1" ht="14.45" x14ac:dyDescent="0.35">
      <c r="B58" s="26"/>
      <c r="H58" s="26"/>
      <c r="N58" s="26"/>
    </row>
    <row r="59" spans="2:14" s="25" customFormat="1" ht="14.45" x14ac:dyDescent="0.35">
      <c r="B59" s="26"/>
      <c r="H59" s="26"/>
      <c r="N59" s="26"/>
    </row>
    <row r="60" spans="2:14" s="25" customFormat="1" ht="14.45" x14ac:dyDescent="0.35">
      <c r="B60" s="26"/>
      <c r="H60" s="26"/>
      <c r="N60" s="26"/>
    </row>
    <row r="61" spans="2:14" s="25" customFormat="1" ht="14.45" x14ac:dyDescent="0.35">
      <c r="B61" s="26"/>
      <c r="H61" s="26"/>
      <c r="N61" s="26"/>
    </row>
    <row r="62" spans="2:14" s="25" customFormat="1" ht="14.45" x14ac:dyDescent="0.35">
      <c r="B62" s="26"/>
      <c r="H62" s="26"/>
      <c r="N62" s="26"/>
    </row>
    <row r="63" spans="2:14" s="25" customFormat="1" ht="14.45" x14ac:dyDescent="0.35">
      <c r="B63" s="26"/>
      <c r="H63" s="26"/>
      <c r="N63" s="26"/>
    </row>
    <row r="64" spans="2:14" s="25" customFormat="1" ht="14.45" x14ac:dyDescent="0.35">
      <c r="B64" s="26"/>
      <c r="H64" s="26"/>
      <c r="N64" s="26"/>
    </row>
    <row r="65" spans="2:14" s="25" customFormat="1" ht="14.45" x14ac:dyDescent="0.35">
      <c r="B65" s="26"/>
      <c r="H65" s="26"/>
      <c r="N65" s="26"/>
    </row>
    <row r="66" spans="2:14" s="25" customFormat="1" ht="14.45" x14ac:dyDescent="0.35">
      <c r="B66" s="26"/>
      <c r="H66" s="26"/>
      <c r="N66" s="26"/>
    </row>
    <row r="67" spans="2:14" s="25" customFormat="1" ht="14.45" x14ac:dyDescent="0.35">
      <c r="B67" s="26"/>
      <c r="H67" s="26"/>
      <c r="N67" s="26"/>
    </row>
    <row r="68" spans="2:14" s="25" customFormat="1" ht="14.45" x14ac:dyDescent="0.35">
      <c r="B68" s="26"/>
      <c r="H68" s="26"/>
      <c r="N68" s="26"/>
    </row>
    <row r="69" spans="2:14" s="25" customFormat="1" ht="14.45" x14ac:dyDescent="0.35">
      <c r="B69" s="26"/>
      <c r="H69" s="26"/>
      <c r="N69" s="26"/>
    </row>
    <row r="70" spans="2:14" s="25" customFormat="1" ht="14.45" x14ac:dyDescent="0.35">
      <c r="B70" s="26"/>
      <c r="H70" s="26"/>
      <c r="N70" s="26"/>
    </row>
    <row r="71" spans="2:14" s="25" customFormat="1" ht="14.45" x14ac:dyDescent="0.3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2021-09-06T11:23:45Z</dcterms:modified>
</cp:coreProperties>
</file>